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628" yWindow="65500" windowWidth="13236" windowHeight="12696" activeTab="1"/>
  </bookViews>
  <sheets>
    <sheet name="Spafall_DS" sheetId="1" r:id="rId1"/>
    <sheet name="Spafall_WS_GS" sheetId="2" r:id="rId2"/>
    <sheet name="Hilfsblatt" sheetId="3" state="hidden" r:id="rId3"/>
    <sheet name="Spafall_Leuchtenkette" sheetId="4" r:id="rId4"/>
  </sheets>
  <definedNames>
    <definedName name="_xlnm.Print_Area" localSheetId="0">'Spafall_DS'!$A$1:$M$56</definedName>
    <definedName name="_xlnm.Print_Area" localSheetId="3">'Spafall_Leuchtenkette'!$A$1:$H$57</definedName>
    <definedName name="_xlnm.Print_Area" localSheetId="1">'Spafall_WS_GS'!$A$1:$M$38</definedName>
  </definedNames>
  <calcPr fullCalcOnLoad="1"/>
</workbook>
</file>

<file path=xl/comments1.xml><?xml version="1.0" encoding="utf-8"?>
<comments xmlns="http://schemas.openxmlformats.org/spreadsheetml/2006/main">
  <authors>
    <author>GHC</author>
    <author>HUPLAP</author>
    <author>PC-1</author>
  </authors>
  <commentList>
    <comment ref="B7" authorId="0">
      <text>
        <r>
          <rPr>
            <sz val="10"/>
            <rFont val="Tahoma"/>
            <family val="2"/>
          </rPr>
          <t>Länge von der Quelle zum Verbraucher.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sz val="8"/>
            <rFont val="Tahoma"/>
            <family val="0"/>
          </rPr>
          <t xml:space="preserve">Schnittfläche eines Leiters im Kabel
</t>
        </r>
      </text>
    </comment>
    <comment ref="I7" authorId="0">
      <text>
        <r>
          <rPr>
            <sz val="10"/>
            <rFont val="Tahoma"/>
            <family val="2"/>
          </rPr>
          <t>Länge von der Quelle zum Verbraucher.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sz val="8"/>
            <rFont val="Tahoma"/>
            <family val="0"/>
          </rPr>
          <t xml:space="preserve">Schnittfläche eines Leiters im Kabel
</t>
        </r>
      </text>
    </comment>
    <comment ref="B14" authorId="1">
      <text>
        <r>
          <rPr>
            <b/>
            <sz val="8"/>
            <rFont val="Tahoma"/>
            <family val="0"/>
          </rPr>
          <t>Nur Kupferkabel</t>
        </r>
        <r>
          <rPr>
            <sz val="8"/>
            <rFont val="Tahoma"/>
            <family val="0"/>
          </rPr>
          <t xml:space="preserve">
</t>
        </r>
      </text>
    </comment>
    <comment ref="I32" authorId="2">
      <text>
        <r>
          <rPr>
            <b/>
            <sz val="8"/>
            <rFont val="Tahoma"/>
            <family val="0"/>
          </rPr>
          <t>Entsprechend Tabelle 2 - DIN VDE0100-520 Bbl2</t>
        </r>
        <r>
          <rPr>
            <sz val="8"/>
            <rFont val="Tahoma"/>
            <family val="0"/>
          </rPr>
          <t xml:space="preserve">
</t>
        </r>
      </text>
    </comment>
    <comment ref="I31" authorId="2">
      <text>
        <r>
          <rPr>
            <b/>
            <sz val="8"/>
            <rFont val="Tahoma"/>
            <family val="0"/>
          </rPr>
          <t xml:space="preserve">Entsprechend Standard- Formel
</t>
        </r>
        <r>
          <rPr>
            <sz val="8"/>
            <rFont val="Tahoma"/>
            <family val="0"/>
          </rPr>
          <t xml:space="preserve">
</t>
        </r>
      </text>
    </comment>
    <comment ref="B31" authorId="2">
      <text>
        <r>
          <rPr>
            <b/>
            <sz val="8"/>
            <rFont val="Tahoma"/>
            <family val="0"/>
          </rPr>
          <t xml:space="preserve">Entsprechend Standard- Formel
</t>
        </r>
        <r>
          <rPr>
            <sz val="8"/>
            <rFont val="Tahoma"/>
            <family val="0"/>
          </rPr>
          <t xml:space="preserve">
</t>
        </r>
      </text>
    </comment>
    <comment ref="B32" authorId="2">
      <text>
        <r>
          <rPr>
            <b/>
            <sz val="8"/>
            <rFont val="Tahoma"/>
            <family val="0"/>
          </rPr>
          <t>Entsprechend Tabelle 2 - DIN VDE0100-520 Bbl2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GHC</author>
  </authors>
  <commentList>
    <comment ref="B12" authorId="0">
      <text>
        <r>
          <rPr>
            <sz val="8"/>
            <rFont val="Tahoma"/>
            <family val="0"/>
          </rPr>
          <t xml:space="preserve">Schnittfläche eines Leiters im Kabel
</t>
        </r>
      </text>
    </comment>
    <comment ref="I7" authorId="0">
      <text>
        <r>
          <rPr>
            <sz val="10"/>
            <rFont val="Tahoma"/>
            <family val="2"/>
          </rPr>
          <t>Länge von der Quelle zum Verbraucher.</t>
        </r>
        <r>
          <rPr>
            <sz val="8"/>
            <rFont val="Tahoma"/>
            <family val="0"/>
          </rPr>
          <t xml:space="preserve">
</t>
        </r>
      </text>
    </comment>
    <comment ref="I12" authorId="0">
      <text>
        <r>
          <rPr>
            <sz val="8"/>
            <rFont val="Tahoma"/>
            <family val="0"/>
          </rPr>
          <t xml:space="preserve">Schnittfläche eines Leiters im Kabel
</t>
        </r>
      </text>
    </comment>
    <comment ref="B16" authorId="0">
      <text>
        <r>
          <rPr>
            <b/>
            <sz val="8"/>
            <rFont val="Tahoma"/>
            <family val="0"/>
          </rPr>
          <t>Bei GS ist die Angabe
eigendlich unsinnig. Bitte auf "1" setzen</t>
        </r>
        <r>
          <rPr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0"/>
          </rPr>
          <t>Bei GS ist die Angabe
eigendlich unsinnig. Bitte auf "1" setzen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sz val="8"/>
            <rFont val="Tahoma"/>
            <family val="0"/>
          </rPr>
          <t xml:space="preserve">Schnittfläche eines Leiters im Kabel
</t>
        </r>
      </text>
    </comment>
    <comment ref="B7" authorId="0">
      <text>
        <r>
          <rPr>
            <sz val="10"/>
            <rFont val="Tahoma"/>
            <family val="2"/>
          </rPr>
          <t>Länge von der Quelle zum Verbraucher.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sz val="8"/>
            <rFont val="Tahoma"/>
            <family val="0"/>
          </rPr>
          <t xml:space="preserve">Schnittfläche eines Leiters im Kabel
</t>
        </r>
      </text>
    </comment>
    <comment ref="I9" authorId="0">
      <text>
        <r>
          <rPr>
            <b/>
            <sz val="8"/>
            <rFont val="Tahoma"/>
            <family val="0"/>
          </rPr>
          <t>Dient nur als
Umrechnungshilfsmittel
Durchmesser / Querschn.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Dient nur als
Umrechnungshilfsmittel
Durchmesser / Querschn.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PC-scm</author>
  </authors>
  <commentList>
    <comment ref="C23" authorId="0">
      <text>
        <r>
          <rPr>
            <b/>
            <sz val="11"/>
            <rFont val="Tahoma"/>
            <family val="2"/>
          </rPr>
          <t xml:space="preserve">
Gesammtspannunfsfall:  -- in [V]
</t>
        </r>
        <r>
          <rPr>
            <b/>
            <sz val="9"/>
            <color indexed="16"/>
            <rFont val="Tahoma"/>
            <family val="2"/>
          </rPr>
          <t>von UV bis zur ersten Leuchte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>Δu=n*P*l1/(kappa*A*U)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   </t>
        </r>
      </text>
    </comment>
    <comment ref="C24" authorId="0">
      <text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Gesammtspannunfsfall:  -- in [V]
</t>
        </r>
        <r>
          <rPr>
            <b/>
            <sz val="9"/>
            <color indexed="16"/>
            <rFont val="Tahoma"/>
            <family val="2"/>
          </rPr>
          <t>bis zur letzten Leuchte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>ΔULL=(n²+n)*P*l/(2*kappa*A*U   )</t>
        </r>
        <r>
          <rPr>
            <b/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Da der Spannungsfall vor der ersten Lampe in der Zuleitung anfällt, beginnt die Berechnung mit Leuchte 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<sst xmlns="http://schemas.openxmlformats.org/spreadsheetml/2006/main" count="196" uniqueCount="101">
  <si>
    <t>Leistung</t>
  </si>
  <si>
    <t>W</t>
  </si>
  <si>
    <t>m</t>
  </si>
  <si>
    <t>cos phi</t>
  </si>
  <si>
    <t>Strom</t>
  </si>
  <si>
    <t>mm²</t>
  </si>
  <si>
    <t>Spannung</t>
  </si>
  <si>
    <t>V</t>
  </si>
  <si>
    <t>A</t>
  </si>
  <si>
    <t>Spannungsfall</t>
  </si>
  <si>
    <t>in %</t>
  </si>
  <si>
    <t>%</t>
  </si>
  <si>
    <t>Ergebnisse</t>
  </si>
  <si>
    <t>Leitermaterial</t>
  </si>
  <si>
    <t>m/
Ohm x mm²</t>
  </si>
  <si>
    <t>Cu = 1; Al= 2</t>
  </si>
  <si>
    <t>Spannungsfallberechnung bei Dreiphasenstrom (Drehstrom)</t>
  </si>
  <si>
    <t>Kabellänge (einfach)</t>
  </si>
  <si>
    <t>Eingabefeld (hier Werte eintragen)</t>
  </si>
  <si>
    <t>Ergebnisfeld</t>
  </si>
  <si>
    <r>
      <t xml:space="preserve">Drehstrom - </t>
    </r>
    <r>
      <rPr>
        <b/>
        <sz val="10"/>
        <color indexed="10"/>
        <rFont val="Arial"/>
        <family val="2"/>
      </rPr>
      <t>Leistung bekannt</t>
    </r>
  </si>
  <si>
    <r>
      <t xml:space="preserve">Drehstrom - </t>
    </r>
    <r>
      <rPr>
        <b/>
        <sz val="10"/>
        <color indexed="10"/>
        <rFont val="Arial"/>
        <family val="2"/>
      </rPr>
      <t>Strom bekannt</t>
    </r>
  </si>
  <si>
    <t>Rechenfeld (Anzeige v. Werten bzw. Zwischenergebn.</t>
  </si>
  <si>
    <t>Erklärung:</t>
  </si>
  <si>
    <t>Leiterquerschnitt</t>
  </si>
  <si>
    <t>Verbraucherleistung</t>
  </si>
  <si>
    <t>Quellenspannung</t>
  </si>
  <si>
    <t>El. Leitfähigkeit</t>
  </si>
  <si>
    <t>Spannungsfallberechnung bei Wechsel- oder Gleichstrom</t>
  </si>
  <si>
    <r>
      <t xml:space="preserve">Wechsel- /Gleichstrom - </t>
    </r>
    <r>
      <rPr>
        <b/>
        <sz val="10"/>
        <color indexed="10"/>
        <rFont val="Arial"/>
        <family val="2"/>
      </rPr>
      <t>Leistung bekannt</t>
    </r>
  </si>
  <si>
    <r>
      <t xml:space="preserve">Wechsel- /Gleichstrom - </t>
    </r>
    <r>
      <rPr>
        <b/>
        <sz val="10"/>
        <color indexed="10"/>
        <rFont val="Arial"/>
        <family val="2"/>
      </rPr>
      <t>Strom bekannt</t>
    </r>
  </si>
  <si>
    <t>mm</t>
  </si>
  <si>
    <t>Drahtdurchmesser</t>
  </si>
  <si>
    <t>Leistung (el.)</t>
  </si>
  <si>
    <t>Leistung (mech.)</t>
  </si>
  <si>
    <t>Wirkungsgrad</t>
  </si>
  <si>
    <t>Temperatur</t>
  </si>
  <si>
    <t>°C</t>
  </si>
  <si>
    <t>Leiterwiderstand  R</t>
  </si>
  <si>
    <t>Ohm</t>
  </si>
  <si>
    <t>Querschnitt</t>
  </si>
  <si>
    <t>Resistanz</t>
  </si>
  <si>
    <t>[mm²]</t>
  </si>
  <si>
    <t>R</t>
  </si>
  <si>
    <t>XL</t>
  </si>
  <si>
    <t>Leiterreaktanz  XL</t>
  </si>
  <si>
    <t>Leiterimpedanz Z</t>
  </si>
  <si>
    <t>Kupfer !!</t>
  </si>
  <si>
    <t>Kloeppel /</t>
  </si>
  <si>
    <t>Fiedler</t>
  </si>
  <si>
    <t>S.105</t>
  </si>
  <si>
    <t>Tafel 3.8</t>
  </si>
  <si>
    <t>aus Induktivitätsbelag</t>
  </si>
  <si>
    <t>und</t>
  </si>
  <si>
    <t>Kloe./Fiedler</t>
  </si>
  <si>
    <t>S. 107</t>
  </si>
  <si>
    <t>Anzahl der Leuchten</t>
  </si>
  <si>
    <t>Leistung pro Leuchte</t>
  </si>
  <si>
    <t>Leuchtenabstand</t>
  </si>
  <si>
    <t>Symbol</t>
  </si>
  <si>
    <t>Erklärung</t>
  </si>
  <si>
    <t>Wert</t>
  </si>
  <si>
    <t>Einh.</t>
  </si>
  <si>
    <t>Gesamtspannungsfall</t>
  </si>
  <si>
    <t>Netzspannung</t>
  </si>
  <si>
    <t>Spannungsfall Zuleitung</t>
  </si>
  <si>
    <t>n</t>
  </si>
  <si>
    <t>Spannungsfall bis letzte Leuchte</t>
  </si>
  <si>
    <r>
      <t>ΔU</t>
    </r>
    <r>
      <rPr>
        <vertAlign val="subscript"/>
        <sz val="10"/>
        <rFont val="Arial"/>
        <family val="2"/>
      </rPr>
      <t>ges</t>
    </r>
  </si>
  <si>
    <t>Gesamtspannungsfall in %</t>
  </si>
  <si>
    <t>Spannungsfallberechnung   --  Leuchtenkette bei Drehstrom</t>
  </si>
  <si>
    <r>
      <t>P</t>
    </r>
    <r>
      <rPr>
        <b/>
        <vertAlign val="subscript"/>
        <sz val="10"/>
        <rFont val="Arial"/>
        <family val="2"/>
      </rPr>
      <t>L</t>
    </r>
  </si>
  <si>
    <r>
      <t>l</t>
    </r>
    <r>
      <rPr>
        <b/>
        <vertAlign val="subscript"/>
        <sz val="10"/>
        <rFont val="Arial"/>
        <family val="2"/>
      </rPr>
      <t>1</t>
    </r>
  </si>
  <si>
    <r>
      <t xml:space="preserve">l </t>
    </r>
    <r>
      <rPr>
        <b/>
        <vertAlign val="subscript"/>
        <sz val="10"/>
        <rFont val="Arial"/>
        <family val="2"/>
      </rPr>
      <t>L-L</t>
    </r>
  </si>
  <si>
    <r>
      <t>A</t>
    </r>
    <r>
      <rPr>
        <b/>
        <vertAlign val="subscript"/>
        <sz val="10"/>
        <rFont val="Arial"/>
        <family val="2"/>
      </rPr>
      <t>k</t>
    </r>
  </si>
  <si>
    <r>
      <t>U</t>
    </r>
    <r>
      <rPr>
        <b/>
        <vertAlign val="subscript"/>
        <sz val="10"/>
        <rFont val="Arial"/>
        <family val="2"/>
      </rPr>
      <t>n</t>
    </r>
  </si>
  <si>
    <r>
      <t>ΔU</t>
    </r>
    <r>
      <rPr>
        <b/>
        <vertAlign val="subscript"/>
        <sz val="10"/>
        <rFont val="Arial"/>
        <family val="2"/>
      </rPr>
      <t>1</t>
    </r>
  </si>
  <si>
    <r>
      <t>ΔU</t>
    </r>
    <r>
      <rPr>
        <b/>
        <vertAlign val="subscript"/>
        <sz val="10"/>
        <rFont val="Arial"/>
        <family val="2"/>
      </rPr>
      <t>LL</t>
    </r>
  </si>
  <si>
    <t>-</t>
  </si>
  <si>
    <t>Länge von UV zur ersten Leuchte</t>
  </si>
  <si>
    <r>
      <t>A</t>
    </r>
    <r>
      <rPr>
        <b/>
        <vertAlign val="subscript"/>
        <sz val="10"/>
        <rFont val="Arial"/>
        <family val="2"/>
      </rPr>
      <t>k1</t>
    </r>
  </si>
  <si>
    <t>Querschn. Kabel zur ersten L.</t>
  </si>
  <si>
    <t>Querschn. Kabel Leuchte - Leuchte</t>
  </si>
  <si>
    <t xml:space="preserve">     Eingabefeld (hier Werte eintragen)</t>
  </si>
  <si>
    <t xml:space="preserve">     Rechenfeld (Anzeige v. Werten bzw. Zwischenergebn.</t>
  </si>
  <si>
    <t xml:space="preserve">     Ergebnisfeld</t>
  </si>
  <si>
    <t>Spezifischer Widerstand (Cu)</t>
  </si>
  <si>
    <t>Spezifischer Leitwert (Cu)</t>
  </si>
  <si>
    <t>ρ</t>
  </si>
  <si>
    <t>κ</t>
  </si>
  <si>
    <t>m/Ω*mm²</t>
  </si>
  <si>
    <t>Ω*mm²/m</t>
  </si>
  <si>
    <t>Ω</t>
  </si>
  <si>
    <t>Drahtwiderstand - einf. Länge [m]</t>
  </si>
  <si>
    <t>ΔU</t>
  </si>
  <si>
    <t>Spannungsfall bei Strom [A]</t>
  </si>
  <si>
    <t>I</t>
  </si>
  <si>
    <t>Hilfsrechner</t>
  </si>
  <si>
    <t>Rechenfeld (Anz. v. Werten bzw. Zwischenergebn.</t>
  </si>
  <si>
    <t>Phasenstrom bei DS</t>
  </si>
  <si>
    <t>Phasenstrom bei WS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</si>
</sst>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  <numFmt numFmtId="174" formatCode="#,##0.000"/>
    <numFmt numFmtId="175" formatCode="0.000"/>
    <numFmt numFmtId="176" formatCode="0.0000"/>
    <numFmt numFmtId="177" formatCode="#,##0.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59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3"/>
      <name val="Arial"/>
      <family val="2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sz val="9"/>
      <name val="Arial"/>
      <family val="2"/>
    </font>
    <font>
      <sz val="9"/>
      <color indexed="59"/>
      <name val="Arial"/>
      <family val="2"/>
    </font>
    <font>
      <b/>
      <sz val="10"/>
      <color indexed="53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ahoma"/>
      <family val="2"/>
    </font>
    <font>
      <sz val="10"/>
      <color indexed="55"/>
      <name val="Arial"/>
      <family val="0"/>
    </font>
    <font>
      <vertAlign val="subscript"/>
      <sz val="10"/>
      <name val="Arial"/>
      <family val="2"/>
    </font>
    <font>
      <b/>
      <sz val="10"/>
      <name val="Tahoma"/>
      <family val="2"/>
    </font>
    <font>
      <sz val="8"/>
      <color indexed="10"/>
      <name val="Tahoma"/>
      <family val="2"/>
    </font>
    <font>
      <b/>
      <sz val="11"/>
      <color indexed="10"/>
      <name val="Tahoma"/>
      <family val="2"/>
    </font>
    <font>
      <sz val="10"/>
      <color indexed="43"/>
      <name val="Arial"/>
      <family val="0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vertAlign val="subscript"/>
      <sz val="10"/>
      <name val="Arial"/>
      <family val="2"/>
    </font>
    <font>
      <b/>
      <sz val="9"/>
      <color indexed="16"/>
      <name val="Tahoma"/>
      <family val="2"/>
    </font>
    <font>
      <b/>
      <sz val="12"/>
      <color indexed="21"/>
      <name val="Arial"/>
      <family val="2"/>
    </font>
    <font>
      <b/>
      <sz val="12"/>
      <color indexed="19"/>
      <name val="Arial"/>
      <family val="2"/>
    </font>
    <font>
      <vertAlign val="subscript"/>
      <sz val="8"/>
      <name val="Arial"/>
      <family val="2"/>
    </font>
    <font>
      <b/>
      <sz val="8"/>
      <color indexed="13"/>
      <name val="Arial"/>
      <family val="2"/>
    </font>
    <font>
      <sz val="8"/>
      <color indexed="9"/>
      <name val="Arial"/>
      <family val="0"/>
    </font>
    <font>
      <sz val="14"/>
      <name val="Arial"/>
      <family val="0"/>
    </font>
    <font>
      <sz val="10"/>
      <color indexed="42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3" fontId="6" fillId="3" borderId="1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 applyProtection="1">
      <alignment horizontal="center"/>
      <protection locked="0"/>
    </xf>
    <xf numFmtId="173" fontId="7" fillId="4" borderId="2" xfId="0" applyNumberFormat="1" applyFont="1" applyFill="1" applyBorder="1" applyAlignment="1" applyProtection="1">
      <alignment horizontal="center"/>
      <protection locked="0"/>
    </xf>
    <xf numFmtId="0" fontId="0" fillId="5" borderId="3" xfId="0" applyFill="1" applyBorder="1" applyAlignment="1">
      <alignment/>
    </xf>
    <xf numFmtId="0" fontId="1" fillId="5" borderId="4" xfId="0" applyFont="1" applyFill="1" applyBorder="1" applyAlignment="1">
      <alignment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" fillId="7" borderId="4" xfId="0" applyFont="1" applyFill="1" applyBorder="1" applyAlignment="1">
      <alignment/>
    </xf>
    <xf numFmtId="0" fontId="0" fillId="7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center"/>
    </xf>
    <xf numFmtId="0" fontId="0" fillId="6" borderId="0" xfId="0" applyFill="1" applyBorder="1" applyAlignment="1" quotePrefix="1">
      <alignment horizontal="center"/>
    </xf>
    <xf numFmtId="0" fontId="0" fillId="2" borderId="0" xfId="0" applyFill="1" applyBorder="1" applyAlignment="1" quotePrefix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2" borderId="7" xfId="0" applyFill="1" applyBorder="1" applyAlignment="1">
      <alignment horizontal="right"/>
    </xf>
    <xf numFmtId="0" fontId="0" fillId="7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8" borderId="5" xfId="0" applyFill="1" applyBorder="1" applyAlignment="1">
      <alignment/>
    </xf>
    <xf numFmtId="0" fontId="1" fillId="8" borderId="0" xfId="0" applyFont="1" applyFill="1" applyBorder="1" applyAlignment="1">
      <alignment horizontal="center"/>
    </xf>
    <xf numFmtId="0" fontId="0" fillId="8" borderId="9" xfId="0" applyFill="1" applyBorder="1" applyAlignment="1">
      <alignment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8" fillId="8" borderId="0" xfId="0" applyFont="1" applyFill="1" applyBorder="1" applyAlignment="1">
      <alignment horizontal="center"/>
    </xf>
    <xf numFmtId="174" fontId="6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174" fontId="7" fillId="4" borderId="2" xfId="0" applyNumberFormat="1" applyFont="1" applyFill="1" applyBorder="1" applyAlignment="1" applyProtection="1">
      <alignment horizontal="center"/>
      <protection locked="0"/>
    </xf>
    <xf numFmtId="0" fontId="0" fillId="9" borderId="0" xfId="0" applyFill="1" applyAlignment="1">
      <alignment/>
    </xf>
    <xf numFmtId="0" fontId="0" fillId="9" borderId="0" xfId="0" applyFill="1" applyAlignment="1">
      <alignment horizontal="center"/>
    </xf>
    <xf numFmtId="173" fontId="7" fillId="0" borderId="11" xfId="0" applyNumberFormat="1" applyFont="1" applyFill="1" applyBorder="1" applyAlignment="1" applyProtection="1">
      <alignment horizontal="center"/>
      <protection locked="0"/>
    </xf>
    <xf numFmtId="0" fontId="1" fillId="9" borderId="12" xfId="0" applyFont="1" applyFill="1" applyBorder="1" applyAlignment="1">
      <alignment horizontal="right"/>
    </xf>
    <xf numFmtId="0" fontId="0" fillId="9" borderId="1" xfId="0" applyFill="1" applyBorder="1" applyAlignment="1">
      <alignment/>
    </xf>
    <xf numFmtId="0" fontId="0" fillId="9" borderId="0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1" fillId="9" borderId="0" xfId="0" applyFont="1" applyFill="1" applyBorder="1" applyAlignment="1">
      <alignment/>
    </xf>
    <xf numFmtId="0" fontId="11" fillId="9" borderId="9" xfId="0" applyFont="1" applyFill="1" applyBorder="1" applyAlignment="1" applyProtection="1">
      <alignment horizontal="center" vertical="center"/>
      <protection locked="0"/>
    </xf>
    <xf numFmtId="0" fontId="10" fillId="9" borderId="7" xfId="0" applyFont="1" applyFill="1" applyBorder="1" applyAlignment="1" applyProtection="1">
      <alignment horizontal="right"/>
      <protection locked="0"/>
    </xf>
    <xf numFmtId="0" fontId="2" fillId="9" borderId="10" xfId="0" applyFont="1" applyFill="1" applyBorder="1" applyAlignment="1">
      <alignment horizontal="center" vertical="top" wrapText="1"/>
    </xf>
    <xf numFmtId="0" fontId="12" fillId="9" borderId="14" xfId="0" applyFont="1" applyFill="1" applyBorder="1" applyAlignment="1">
      <alignment horizontal="right" vertical="center"/>
    </xf>
    <xf numFmtId="0" fontId="15" fillId="3" borderId="0" xfId="0" applyFont="1" applyFill="1" applyAlignment="1">
      <alignment/>
    </xf>
    <xf numFmtId="0" fontId="3" fillId="9" borderId="15" xfId="0" applyFont="1" applyFill="1" applyBorder="1" applyAlignment="1" applyProtection="1">
      <alignment horizontal="right" vertical="center"/>
      <protection locked="0"/>
    </xf>
    <xf numFmtId="3" fontId="7" fillId="4" borderId="2" xfId="0" applyNumberFormat="1" applyFont="1" applyFill="1" applyBorder="1" applyAlignment="1" applyProtection="1">
      <alignment horizontal="center" vertical="center"/>
      <protection locked="0"/>
    </xf>
    <xf numFmtId="3" fontId="7" fillId="4" borderId="2" xfId="0" applyNumberFormat="1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173" fontId="6" fillId="3" borderId="1" xfId="0" applyNumberFormat="1" applyFont="1" applyFill="1" applyBorder="1" applyAlignment="1" applyProtection="1">
      <alignment horizontal="center"/>
      <protection/>
    </xf>
    <xf numFmtId="0" fontId="9" fillId="0" borderId="7" xfId="0" applyFont="1" applyFill="1" applyBorder="1" applyAlignment="1" applyProtection="1">
      <alignment horizontal="center" vertical="center"/>
      <protection/>
    </xf>
    <xf numFmtId="4" fontId="7" fillId="4" borderId="2" xfId="0" applyNumberFormat="1" applyFont="1" applyFill="1" applyBorder="1" applyAlignment="1" applyProtection="1">
      <alignment horizontal="center"/>
      <protection locked="0"/>
    </xf>
    <xf numFmtId="0" fontId="0" fillId="9" borderId="1" xfId="0" applyFill="1" applyBorder="1" applyAlignment="1">
      <alignment horizontal="right"/>
    </xf>
    <xf numFmtId="0" fontId="1" fillId="9" borderId="13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right"/>
    </xf>
    <xf numFmtId="0" fontId="0" fillId="9" borderId="7" xfId="0" applyFill="1" applyBorder="1" applyAlignment="1">
      <alignment horizontal="right"/>
    </xf>
    <xf numFmtId="0" fontId="1" fillId="9" borderId="10" xfId="0" applyFont="1" applyFill="1" applyBorder="1" applyAlignment="1">
      <alignment horizontal="center"/>
    </xf>
    <xf numFmtId="4" fontId="7" fillId="2" borderId="16" xfId="0" applyNumberFormat="1" applyFont="1" applyFill="1" applyBorder="1" applyAlignment="1" applyProtection="1">
      <alignment horizontal="center"/>
      <protection/>
    </xf>
    <xf numFmtId="4" fontId="7" fillId="2" borderId="17" xfId="0" applyNumberFormat="1" applyFont="1" applyFill="1" applyBorder="1" applyAlignment="1" applyProtection="1">
      <alignment horizontal="center"/>
      <protection/>
    </xf>
    <xf numFmtId="3" fontId="6" fillId="3" borderId="1" xfId="0" applyNumberFormat="1" applyFont="1" applyFill="1" applyBorder="1" applyAlignment="1" applyProtection="1">
      <alignment horizontal="center"/>
      <protection/>
    </xf>
    <xf numFmtId="3" fontId="6" fillId="3" borderId="0" xfId="0" applyNumberFormat="1" applyFont="1" applyFill="1" applyBorder="1" applyAlignment="1" applyProtection="1">
      <alignment horizontal="center"/>
      <protection/>
    </xf>
    <xf numFmtId="173" fontId="7" fillId="0" borderId="4" xfId="0" applyNumberFormat="1" applyFont="1" applyFill="1" applyBorder="1" applyAlignment="1" applyProtection="1">
      <alignment horizontal="center"/>
      <protection locked="0"/>
    </xf>
    <xf numFmtId="0" fontId="1" fillId="9" borderId="15" xfId="0" applyFont="1" applyFill="1" applyBorder="1" applyAlignment="1">
      <alignment horizontal="right"/>
    </xf>
    <xf numFmtId="0" fontId="0" fillId="9" borderId="0" xfId="0" applyFill="1" applyBorder="1" applyAlignment="1">
      <alignment/>
    </xf>
    <xf numFmtId="0" fontId="0" fillId="9" borderId="0" xfId="0" applyFill="1" applyAlignment="1" quotePrefix="1">
      <alignment/>
    </xf>
    <xf numFmtId="0" fontId="1" fillId="9" borderId="9" xfId="0" applyFont="1" applyFill="1" applyBorder="1" applyAlignment="1">
      <alignment horizontal="center"/>
    </xf>
    <xf numFmtId="0" fontId="12" fillId="0" borderId="7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0" fontId="1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2" fontId="0" fillId="0" borderId="0" xfId="0" applyNumberFormat="1" applyAlignment="1">
      <alignment/>
    </xf>
    <xf numFmtId="0" fontId="0" fillId="8" borderId="18" xfId="0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0" fillId="8" borderId="19" xfId="0" applyFill="1" applyBorder="1" applyAlignment="1">
      <alignment/>
    </xf>
    <xf numFmtId="174" fontId="6" fillId="3" borderId="1" xfId="0" applyNumberFormat="1" applyFont="1" applyFill="1" applyBorder="1" applyAlignment="1" applyProtection="1">
      <alignment horizontal="center"/>
      <protection/>
    </xf>
    <xf numFmtId="4" fontId="0" fillId="9" borderId="0" xfId="0" applyNumberFormat="1" applyFill="1" applyAlignment="1">
      <alignment/>
    </xf>
    <xf numFmtId="4" fontId="6" fillId="3" borderId="20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74" fontId="6" fillId="3" borderId="2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" fillId="2" borderId="0" xfId="0" applyFont="1" applyFill="1" applyBorder="1" applyAlignment="1" applyProtection="1">
      <alignment horizontal="right"/>
      <protection locked="0"/>
    </xf>
    <xf numFmtId="0" fontId="0" fillId="9" borderId="1" xfId="0" applyFill="1" applyBorder="1" applyAlignment="1">
      <alignment horizontal="center"/>
    </xf>
    <xf numFmtId="0" fontId="1" fillId="9" borderId="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27" fillId="5" borderId="0" xfId="0" applyFont="1" applyFill="1" applyAlignment="1">
      <alignment/>
    </xf>
    <xf numFmtId="0" fontId="0" fillId="2" borderId="0" xfId="0" applyFont="1" applyFill="1" applyAlignment="1">
      <alignment/>
    </xf>
    <xf numFmtId="0" fontId="27" fillId="5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3" fontId="32" fillId="4" borderId="2" xfId="0" applyNumberFormat="1" applyFont="1" applyFill="1" applyBorder="1" applyAlignment="1" applyProtection="1">
      <alignment horizontal="center"/>
      <protection locked="0"/>
    </xf>
    <xf numFmtId="3" fontId="33" fillId="4" borderId="2" xfId="0" applyNumberFormat="1" applyFont="1" applyFill="1" applyBorder="1" applyAlignment="1" applyProtection="1">
      <alignment horizontal="center"/>
      <protection locked="0"/>
    </xf>
    <xf numFmtId="0" fontId="28" fillId="2" borderId="16" xfId="0" applyFont="1" applyFill="1" applyBorder="1" applyAlignment="1">
      <alignment/>
    </xf>
    <xf numFmtId="0" fontId="29" fillId="2" borderId="16" xfId="0" applyFont="1" applyFill="1" applyBorder="1" applyAlignment="1">
      <alignment/>
    </xf>
    <xf numFmtId="0" fontId="28" fillId="2" borderId="1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1" fillId="2" borderId="0" xfId="0" applyFont="1" applyFill="1" applyAlignment="1" quotePrefix="1">
      <alignment horizontal="center"/>
    </xf>
    <xf numFmtId="2" fontId="1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15" fillId="3" borderId="0" xfId="0" applyFont="1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3" xfId="0" applyFill="1" applyBorder="1" applyAlignment="1">
      <alignment/>
    </xf>
    <xf numFmtId="0" fontId="15" fillId="3" borderId="15" xfId="0" applyFont="1" applyFill="1" applyBorder="1" applyAlignment="1">
      <alignment/>
    </xf>
    <xf numFmtId="0" fontId="15" fillId="3" borderId="9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5" borderId="21" xfId="0" applyFill="1" applyBorder="1" applyAlignment="1">
      <alignment/>
    </xf>
    <xf numFmtId="0" fontId="0" fillId="2" borderId="14" xfId="0" applyFill="1" applyBorder="1" applyAlignment="1">
      <alignment/>
    </xf>
    <xf numFmtId="0" fontId="0" fillId="8" borderId="15" xfId="0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" fontId="13" fillId="2" borderId="0" xfId="0" applyNumberFormat="1" applyFont="1" applyFill="1" applyAlignment="1">
      <alignment horizontal="center"/>
    </xf>
    <xf numFmtId="3" fontId="7" fillId="4" borderId="0" xfId="0" applyNumberFormat="1" applyFont="1" applyFill="1" applyBorder="1" applyAlignment="1" applyProtection="1">
      <alignment horizontal="center"/>
      <protection locked="0"/>
    </xf>
    <xf numFmtId="3" fontId="7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77" fontId="35" fillId="3" borderId="1" xfId="0" applyNumberFormat="1" applyFont="1" applyFill="1" applyBorder="1" applyAlignment="1">
      <alignment horizontal="right"/>
    </xf>
    <xf numFmtId="177" fontId="35" fillId="3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3" fontId="36" fillId="2" borderId="0" xfId="0" applyNumberFormat="1" applyFont="1" applyFill="1" applyAlignment="1">
      <alignment horizontal="center"/>
    </xf>
    <xf numFmtId="173" fontId="33" fillId="4" borderId="2" xfId="0" applyNumberFormat="1" applyFont="1" applyFill="1" applyBorder="1" applyAlignment="1" applyProtection="1">
      <alignment horizontal="center"/>
      <protection locked="0"/>
    </xf>
    <xf numFmtId="173" fontId="32" fillId="4" borderId="2" xfId="0" applyNumberFormat="1" applyFont="1" applyFill="1" applyBorder="1" applyAlignment="1" applyProtection="1">
      <alignment horizontal="center"/>
      <protection locked="0"/>
    </xf>
    <xf numFmtId="0" fontId="37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27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28" fillId="3" borderId="0" xfId="0" applyFont="1" applyFill="1" applyAlignment="1">
      <alignment/>
    </xf>
    <xf numFmtId="0" fontId="29" fillId="3" borderId="0" xfId="0" applyFont="1" applyFill="1" applyAlignment="1">
      <alignment/>
    </xf>
    <xf numFmtId="0" fontId="28" fillId="3" borderId="0" xfId="0" applyFont="1" applyFill="1" applyAlignment="1">
      <alignment horizontal="center"/>
    </xf>
    <xf numFmtId="0" fontId="0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12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vertical="center"/>
      <protection/>
    </xf>
    <xf numFmtId="0" fontId="0" fillId="5" borderId="7" xfId="0" applyFont="1" applyFill="1" applyBorder="1" applyAlignment="1" applyProtection="1">
      <alignment/>
      <protection/>
    </xf>
    <xf numFmtId="0" fontId="0" fillId="5" borderId="7" xfId="0" applyFont="1" applyFill="1" applyBorder="1" applyAlignment="1" applyProtection="1">
      <alignment horizontal="center"/>
      <protection/>
    </xf>
    <xf numFmtId="0" fontId="0" fillId="5" borderId="12" xfId="0" applyFill="1" applyBorder="1" applyAlignment="1" applyProtection="1">
      <alignment/>
      <protection/>
    </xf>
    <xf numFmtId="0" fontId="0" fillId="5" borderId="15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1" xfId="0" applyFill="1" applyBorder="1" applyAlignment="1" applyProtection="1">
      <alignment/>
      <protection/>
    </xf>
    <xf numFmtId="0" fontId="38" fillId="5" borderId="1" xfId="0" applyFont="1" applyFill="1" applyBorder="1" applyAlignment="1" applyProtection="1">
      <alignment/>
      <protection/>
    </xf>
    <xf numFmtId="0" fontId="38" fillId="5" borderId="1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/>
      <protection/>
    </xf>
    <xf numFmtId="0" fontId="0" fillId="5" borderId="7" xfId="0" applyFill="1" applyBorder="1" applyAlignment="1" applyProtection="1">
      <alignment/>
      <protection/>
    </xf>
    <xf numFmtId="0" fontId="38" fillId="5" borderId="13" xfId="0" applyFont="1" applyFill="1" applyBorder="1" applyAlignment="1" applyProtection="1">
      <alignment horizontal="center"/>
      <protection/>
    </xf>
    <xf numFmtId="0" fontId="0" fillId="5" borderId="9" xfId="0" applyFont="1" applyFill="1" applyBorder="1" applyAlignment="1" applyProtection="1">
      <alignment/>
      <protection/>
    </xf>
    <xf numFmtId="0" fontId="0" fillId="5" borderId="9" xfId="0" applyFont="1" applyFill="1" applyBorder="1" applyAlignment="1" applyProtection="1">
      <alignment/>
      <protection/>
    </xf>
    <xf numFmtId="0" fontId="12" fillId="5" borderId="10" xfId="0" applyFont="1" applyFill="1" applyBorder="1" applyAlignment="1" applyProtection="1">
      <alignment/>
      <protection/>
    </xf>
    <xf numFmtId="0" fontId="0" fillId="5" borderId="1" xfId="0" applyFill="1" applyBorder="1" applyAlignment="1" applyProtection="1">
      <alignment horizontal="center"/>
      <protection/>
    </xf>
    <xf numFmtId="0" fontId="0" fillId="5" borderId="13" xfId="0" applyFill="1" applyBorder="1" applyAlignment="1">
      <alignment/>
    </xf>
    <xf numFmtId="0" fontId="0" fillId="5" borderId="0" xfId="0" applyFill="1" applyBorder="1" applyAlignment="1" applyProtection="1">
      <alignment horizontal="center"/>
      <protection/>
    </xf>
    <xf numFmtId="0" fontId="12" fillId="5" borderId="0" xfId="0" applyFont="1" applyFill="1" applyBorder="1" applyAlignment="1" applyProtection="1">
      <alignment/>
      <protection/>
    </xf>
    <xf numFmtId="0" fontId="0" fillId="5" borderId="9" xfId="0" applyFill="1" applyBorder="1" applyAlignment="1">
      <alignment/>
    </xf>
    <xf numFmtId="0" fontId="12" fillId="5" borderId="0" xfId="0" applyFont="1" applyFill="1" applyBorder="1" applyAlignment="1" applyProtection="1">
      <alignment vertical="center"/>
      <protection/>
    </xf>
    <xf numFmtId="0" fontId="0" fillId="5" borderId="7" xfId="0" applyFill="1" applyBorder="1" applyAlignment="1" applyProtection="1">
      <alignment horizontal="center"/>
      <protection/>
    </xf>
    <xf numFmtId="0" fontId="0" fillId="5" borderId="10" xfId="0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/>
    </xf>
    <xf numFmtId="0" fontId="28" fillId="3" borderId="0" xfId="0" applyFont="1" applyFill="1" applyBorder="1" applyAlignment="1">
      <alignment/>
    </xf>
    <xf numFmtId="0" fontId="28" fillId="3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8" fillId="8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color rgb="FFFFFFFF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0000"/>
        </patternFill>
      </fill>
      <border/>
    </dxf>
    <dxf>
      <font>
        <color rgb="FFFF0000"/>
      </font>
      <fill>
        <patternFill>
          <fgColor rgb="FFFF0000"/>
        </patternFill>
      </fill>
      <border/>
    </dxf>
    <dxf>
      <font>
        <color rgb="FFFF0000"/>
      </font>
      <fill>
        <patternFill>
          <fgColor rgb="FFFF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52</xdr:row>
      <xdr:rowOff>85725</xdr:rowOff>
    </xdr:from>
    <xdr:to>
      <xdr:col>4</xdr:col>
      <xdr:colOff>390525</xdr:colOff>
      <xdr:row>52</xdr:row>
      <xdr:rowOff>85725</xdr:rowOff>
    </xdr:to>
    <xdr:sp>
      <xdr:nvSpPr>
        <xdr:cNvPr id="1" name="Line 8"/>
        <xdr:cNvSpPr>
          <a:spLocks/>
        </xdr:cNvSpPr>
      </xdr:nvSpPr>
      <xdr:spPr>
        <a:xfrm flipH="1">
          <a:off x="2352675" y="87249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23</xdr:row>
      <xdr:rowOff>114300</xdr:rowOff>
    </xdr:from>
    <xdr:to>
      <xdr:col>7</xdr:col>
      <xdr:colOff>47625</xdr:colOff>
      <xdr:row>23</xdr:row>
      <xdr:rowOff>114300</xdr:rowOff>
    </xdr:to>
    <xdr:sp>
      <xdr:nvSpPr>
        <xdr:cNvPr id="2" name="Line 19"/>
        <xdr:cNvSpPr>
          <a:spLocks/>
        </xdr:cNvSpPr>
      </xdr:nvSpPr>
      <xdr:spPr>
        <a:xfrm>
          <a:off x="2752725" y="4057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133350</xdr:rowOff>
    </xdr:from>
    <xdr:to>
      <xdr:col>7</xdr:col>
      <xdr:colOff>47625</xdr:colOff>
      <xdr:row>23</xdr:row>
      <xdr:rowOff>104775</xdr:rowOff>
    </xdr:to>
    <xdr:sp>
      <xdr:nvSpPr>
        <xdr:cNvPr id="3" name="Line 20"/>
        <xdr:cNvSpPr>
          <a:spLocks/>
        </xdr:cNvSpPr>
      </xdr:nvSpPr>
      <xdr:spPr>
        <a:xfrm flipV="1">
          <a:off x="3133725" y="158115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133350</xdr:rowOff>
    </xdr:from>
    <xdr:to>
      <xdr:col>8</xdr:col>
      <xdr:colOff>771525</xdr:colOff>
      <xdr:row>10</xdr:row>
      <xdr:rowOff>133350</xdr:rowOff>
    </xdr:to>
    <xdr:sp>
      <xdr:nvSpPr>
        <xdr:cNvPr id="4" name="Line 21"/>
        <xdr:cNvSpPr>
          <a:spLocks/>
        </xdr:cNvSpPr>
      </xdr:nvSpPr>
      <xdr:spPr>
        <a:xfrm>
          <a:off x="3133725" y="15811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53</xdr:row>
      <xdr:rowOff>133350</xdr:rowOff>
    </xdr:from>
    <xdr:to>
      <xdr:col>4</xdr:col>
      <xdr:colOff>381000</xdr:colOff>
      <xdr:row>53</xdr:row>
      <xdr:rowOff>133350</xdr:rowOff>
    </xdr:to>
    <xdr:sp>
      <xdr:nvSpPr>
        <xdr:cNvPr id="5" name="Line 22"/>
        <xdr:cNvSpPr>
          <a:spLocks/>
        </xdr:cNvSpPr>
      </xdr:nvSpPr>
      <xdr:spPr>
        <a:xfrm flipH="1">
          <a:off x="2343150" y="8972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54</xdr:row>
      <xdr:rowOff>104775</xdr:rowOff>
    </xdr:from>
    <xdr:to>
      <xdr:col>4</xdr:col>
      <xdr:colOff>390525</xdr:colOff>
      <xdr:row>54</xdr:row>
      <xdr:rowOff>104775</xdr:rowOff>
    </xdr:to>
    <xdr:sp>
      <xdr:nvSpPr>
        <xdr:cNvPr id="6" name="Line 23"/>
        <xdr:cNvSpPr>
          <a:spLocks/>
        </xdr:cNvSpPr>
      </xdr:nvSpPr>
      <xdr:spPr>
        <a:xfrm flipH="1">
          <a:off x="2352675" y="91916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33</xdr:row>
      <xdr:rowOff>85725</xdr:rowOff>
    </xdr:from>
    <xdr:to>
      <xdr:col>4</xdr:col>
      <xdr:colOff>390525</xdr:colOff>
      <xdr:row>33</xdr:row>
      <xdr:rowOff>85725</xdr:rowOff>
    </xdr:to>
    <xdr:sp>
      <xdr:nvSpPr>
        <xdr:cNvPr id="1" name="Line 19"/>
        <xdr:cNvSpPr>
          <a:spLocks/>
        </xdr:cNvSpPr>
      </xdr:nvSpPr>
      <xdr:spPr>
        <a:xfrm flipH="1">
          <a:off x="2466975" y="53435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34</xdr:row>
      <xdr:rowOff>76200</xdr:rowOff>
    </xdr:from>
    <xdr:to>
      <xdr:col>4</xdr:col>
      <xdr:colOff>390525</xdr:colOff>
      <xdr:row>34</xdr:row>
      <xdr:rowOff>76200</xdr:rowOff>
    </xdr:to>
    <xdr:sp>
      <xdr:nvSpPr>
        <xdr:cNvPr id="2" name="Line 20"/>
        <xdr:cNvSpPr>
          <a:spLocks/>
        </xdr:cNvSpPr>
      </xdr:nvSpPr>
      <xdr:spPr>
        <a:xfrm flipH="1">
          <a:off x="2466975" y="55340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35</xdr:row>
      <xdr:rowOff>104775</xdr:rowOff>
    </xdr:from>
    <xdr:to>
      <xdr:col>4</xdr:col>
      <xdr:colOff>390525</xdr:colOff>
      <xdr:row>35</xdr:row>
      <xdr:rowOff>104775</xdr:rowOff>
    </xdr:to>
    <xdr:sp>
      <xdr:nvSpPr>
        <xdr:cNvPr id="3" name="Line 21"/>
        <xdr:cNvSpPr>
          <a:spLocks/>
        </xdr:cNvSpPr>
      </xdr:nvSpPr>
      <xdr:spPr>
        <a:xfrm flipH="1">
          <a:off x="2466975" y="57245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733425</xdr:colOff>
      <xdr:row>12</xdr:row>
      <xdr:rowOff>114300</xdr:rowOff>
    </xdr:from>
    <xdr:to>
      <xdr:col>7</xdr:col>
      <xdr:colOff>733425</xdr:colOff>
      <xdr:row>37</xdr:row>
      <xdr:rowOff>85725</xdr:rowOff>
    </xdr:to>
    <xdr:sp>
      <xdr:nvSpPr>
        <xdr:cNvPr id="1" name="Line 214"/>
        <xdr:cNvSpPr>
          <a:spLocks/>
        </xdr:cNvSpPr>
      </xdr:nvSpPr>
      <xdr:spPr>
        <a:xfrm>
          <a:off x="5219700" y="1943100"/>
          <a:ext cx="0" cy="450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12</xdr:row>
      <xdr:rowOff>114300</xdr:rowOff>
    </xdr:from>
    <xdr:to>
      <xdr:col>7</xdr:col>
      <xdr:colOff>733425</xdr:colOff>
      <xdr:row>12</xdr:row>
      <xdr:rowOff>114300</xdr:rowOff>
    </xdr:to>
    <xdr:sp>
      <xdr:nvSpPr>
        <xdr:cNvPr id="2" name="Line 215"/>
        <xdr:cNvSpPr>
          <a:spLocks/>
        </xdr:cNvSpPr>
      </xdr:nvSpPr>
      <xdr:spPr>
        <a:xfrm flipH="1">
          <a:off x="4381500" y="19431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37</xdr:row>
      <xdr:rowOff>114300</xdr:rowOff>
    </xdr:from>
    <xdr:to>
      <xdr:col>7</xdr:col>
      <xdr:colOff>733425</xdr:colOff>
      <xdr:row>37</xdr:row>
      <xdr:rowOff>114300</xdr:rowOff>
    </xdr:to>
    <xdr:sp>
      <xdr:nvSpPr>
        <xdr:cNvPr id="3" name="Line 217"/>
        <xdr:cNvSpPr>
          <a:spLocks/>
        </xdr:cNvSpPr>
      </xdr:nvSpPr>
      <xdr:spPr>
        <a:xfrm flipH="1">
          <a:off x="4714875" y="64770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15</xdr:row>
      <xdr:rowOff>76200</xdr:rowOff>
    </xdr:from>
    <xdr:to>
      <xdr:col>7</xdr:col>
      <xdr:colOff>523875</xdr:colOff>
      <xdr:row>19</xdr:row>
      <xdr:rowOff>0</xdr:rowOff>
    </xdr:to>
    <xdr:grpSp>
      <xdr:nvGrpSpPr>
        <xdr:cNvPr id="4" name="Group 233"/>
        <xdr:cNvGrpSpPr>
          <a:grpSpLocks/>
        </xdr:cNvGrpSpPr>
      </xdr:nvGrpSpPr>
      <xdr:grpSpPr>
        <a:xfrm>
          <a:off x="142875" y="2390775"/>
          <a:ext cx="4867275" cy="723900"/>
          <a:chOff x="15" y="251"/>
          <a:chExt cx="511" cy="76"/>
        </a:xfrm>
        <a:solidFill>
          <a:srgbClr val="FFFFFF"/>
        </a:solidFill>
      </xdr:grpSpPr>
      <xdr:sp>
        <xdr:nvSpPr>
          <xdr:cNvPr id="5" name="TextBox 143"/>
          <xdr:cNvSpPr txBox="1">
            <a:spLocks noChangeArrowheads="1"/>
          </xdr:cNvSpPr>
        </xdr:nvSpPr>
        <xdr:spPr>
          <a:xfrm>
            <a:off x="15" y="278"/>
            <a:ext cx="3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UV</a:t>
            </a:r>
          </a:p>
        </xdr:txBody>
      </xdr:sp>
      <xdr:sp>
        <xdr:nvSpPr>
          <xdr:cNvPr id="6" name="Line 142"/>
          <xdr:cNvSpPr>
            <a:spLocks/>
          </xdr:cNvSpPr>
        </xdr:nvSpPr>
        <xdr:spPr>
          <a:xfrm>
            <a:off x="57" y="254"/>
            <a:ext cx="0" cy="7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01" y="289"/>
            <a:ext cx="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89" y="289"/>
            <a:ext cx="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320" y="289"/>
            <a:ext cx="1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147"/>
          <xdr:cNvGrpSpPr>
            <a:grpSpLocks/>
          </xdr:cNvGrpSpPr>
        </xdr:nvGrpSpPr>
        <xdr:grpSpPr>
          <a:xfrm>
            <a:off x="170" y="292"/>
            <a:ext cx="14" cy="14"/>
            <a:chOff x="166" y="534"/>
            <a:chExt cx="23" cy="22"/>
          </a:xfrm>
          <a:solidFill>
            <a:srgbClr val="FFFFFF"/>
          </a:solidFill>
        </xdr:grpSpPr>
        <xdr:sp>
          <xdr:nvSpPr>
            <xdr:cNvPr id="11" name="Oval 148"/>
            <xdr:cNvSpPr>
              <a:spLocks/>
            </xdr:cNvSpPr>
          </xdr:nvSpPr>
          <xdr:spPr>
            <a:xfrm>
              <a:off x="166" y="534"/>
              <a:ext cx="23" cy="2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49"/>
            <xdr:cNvSpPr>
              <a:spLocks/>
            </xdr:cNvSpPr>
          </xdr:nvSpPr>
          <xdr:spPr>
            <a:xfrm flipV="1">
              <a:off x="170" y="537"/>
              <a:ext cx="15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50"/>
            <xdr:cNvSpPr>
              <a:spLocks/>
            </xdr:cNvSpPr>
          </xdr:nvSpPr>
          <xdr:spPr>
            <a:xfrm>
              <a:off x="169" y="538"/>
              <a:ext cx="16" cy="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" name="Line 151"/>
          <xdr:cNvSpPr>
            <a:spLocks/>
          </xdr:cNvSpPr>
        </xdr:nvSpPr>
        <xdr:spPr>
          <a:xfrm>
            <a:off x="466" y="289"/>
            <a:ext cx="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2"/>
          <xdr:cNvSpPr txBox="1">
            <a:spLocks noChangeArrowheads="1"/>
          </xdr:cNvSpPr>
        </xdr:nvSpPr>
        <xdr:spPr>
          <a:xfrm>
            <a:off x="239" y="264"/>
            <a:ext cx="2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 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L-L</a:t>
            </a:r>
          </a:p>
        </xdr:txBody>
      </xdr:sp>
      <xdr:sp>
        <xdr:nvSpPr>
          <xdr:cNvPr id="16" name="TextBox 153"/>
          <xdr:cNvSpPr txBox="1">
            <a:spLocks noChangeArrowheads="1"/>
          </xdr:cNvSpPr>
        </xdr:nvSpPr>
        <xdr:spPr>
          <a:xfrm>
            <a:off x="369" y="264"/>
            <a:ext cx="2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 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L-L</a:t>
            </a:r>
          </a:p>
        </xdr:txBody>
      </xdr:sp>
      <xdr:sp>
        <xdr:nvSpPr>
          <xdr:cNvPr id="17" name="TextBox 154"/>
          <xdr:cNvSpPr txBox="1">
            <a:spLocks noChangeArrowheads="1"/>
          </xdr:cNvSpPr>
        </xdr:nvSpPr>
        <xdr:spPr>
          <a:xfrm>
            <a:off x="117" y="264"/>
            <a:ext cx="2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 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8" name="TextBox 155"/>
          <xdr:cNvSpPr txBox="1">
            <a:spLocks noChangeArrowheads="1"/>
          </xdr:cNvSpPr>
        </xdr:nvSpPr>
        <xdr:spPr>
          <a:xfrm>
            <a:off x="434" y="264"/>
            <a:ext cx="5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 = 3</a:t>
            </a:r>
          </a:p>
        </xdr:txBody>
      </xdr:sp>
      <xdr:sp>
        <xdr:nvSpPr>
          <xdr:cNvPr id="19" name="TextBox 156"/>
          <xdr:cNvSpPr txBox="1">
            <a:spLocks noChangeArrowheads="1"/>
          </xdr:cNvSpPr>
        </xdr:nvSpPr>
        <xdr:spPr>
          <a:xfrm>
            <a:off x="169" y="264"/>
            <a:ext cx="3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20" name="TextBox 157"/>
          <xdr:cNvSpPr txBox="1">
            <a:spLocks noChangeArrowheads="1"/>
          </xdr:cNvSpPr>
        </xdr:nvSpPr>
        <xdr:spPr>
          <a:xfrm>
            <a:off x="300" y="264"/>
            <a:ext cx="3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21" name="TextBox 158"/>
          <xdr:cNvSpPr txBox="1">
            <a:spLocks noChangeArrowheads="1"/>
          </xdr:cNvSpPr>
        </xdr:nvSpPr>
        <xdr:spPr>
          <a:xfrm>
            <a:off x="98" y="297"/>
            <a:ext cx="2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 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k1
</a:t>
            </a:r>
          </a:p>
        </xdr:txBody>
      </xdr:sp>
      <xdr:sp>
        <xdr:nvSpPr>
          <xdr:cNvPr id="22" name="Line 159"/>
          <xdr:cNvSpPr>
            <a:spLocks/>
          </xdr:cNvSpPr>
        </xdr:nvSpPr>
        <xdr:spPr>
          <a:xfrm flipV="1">
            <a:off x="112" y="284"/>
            <a:ext cx="27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160"/>
          <xdr:cNvSpPr>
            <a:spLocks/>
          </xdr:cNvSpPr>
        </xdr:nvSpPr>
        <xdr:spPr>
          <a:xfrm flipV="1">
            <a:off x="262" y="284"/>
            <a:ext cx="27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Box 161"/>
          <xdr:cNvSpPr txBox="1">
            <a:spLocks noChangeArrowheads="1"/>
          </xdr:cNvSpPr>
        </xdr:nvSpPr>
        <xdr:spPr>
          <a:xfrm>
            <a:off x="234" y="297"/>
            <a:ext cx="2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 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k
</a:t>
            </a:r>
          </a:p>
        </xdr:txBody>
      </xdr:sp>
      <xdr:grpSp>
        <xdr:nvGrpSpPr>
          <xdr:cNvPr id="25" name="Group 162"/>
          <xdr:cNvGrpSpPr>
            <a:grpSpLocks/>
          </xdr:cNvGrpSpPr>
        </xdr:nvGrpSpPr>
        <xdr:grpSpPr>
          <a:xfrm>
            <a:off x="187" y="292"/>
            <a:ext cx="14" cy="14"/>
            <a:chOff x="166" y="534"/>
            <a:chExt cx="23" cy="22"/>
          </a:xfrm>
          <a:solidFill>
            <a:srgbClr val="FFFFFF"/>
          </a:solidFill>
        </xdr:grpSpPr>
        <xdr:sp>
          <xdr:nvSpPr>
            <xdr:cNvPr id="26" name="Oval 163"/>
            <xdr:cNvSpPr>
              <a:spLocks/>
            </xdr:cNvSpPr>
          </xdr:nvSpPr>
          <xdr:spPr>
            <a:xfrm>
              <a:off x="166" y="534"/>
              <a:ext cx="23" cy="2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164"/>
            <xdr:cNvSpPr>
              <a:spLocks/>
            </xdr:cNvSpPr>
          </xdr:nvSpPr>
          <xdr:spPr>
            <a:xfrm flipV="1">
              <a:off x="170" y="537"/>
              <a:ext cx="15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165"/>
            <xdr:cNvSpPr>
              <a:spLocks/>
            </xdr:cNvSpPr>
          </xdr:nvSpPr>
          <xdr:spPr>
            <a:xfrm>
              <a:off x="169" y="538"/>
              <a:ext cx="16" cy="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" name="Group 166"/>
          <xdr:cNvGrpSpPr>
            <a:grpSpLocks/>
          </xdr:cNvGrpSpPr>
        </xdr:nvGrpSpPr>
        <xdr:grpSpPr>
          <a:xfrm>
            <a:off x="178" y="306"/>
            <a:ext cx="14" cy="14"/>
            <a:chOff x="166" y="534"/>
            <a:chExt cx="23" cy="22"/>
          </a:xfrm>
          <a:solidFill>
            <a:srgbClr val="FFFFFF"/>
          </a:solidFill>
        </xdr:grpSpPr>
        <xdr:sp>
          <xdr:nvSpPr>
            <xdr:cNvPr id="30" name="Oval 167"/>
            <xdr:cNvSpPr>
              <a:spLocks/>
            </xdr:cNvSpPr>
          </xdr:nvSpPr>
          <xdr:spPr>
            <a:xfrm>
              <a:off x="166" y="534"/>
              <a:ext cx="23" cy="2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168"/>
            <xdr:cNvSpPr>
              <a:spLocks/>
            </xdr:cNvSpPr>
          </xdr:nvSpPr>
          <xdr:spPr>
            <a:xfrm flipV="1">
              <a:off x="170" y="537"/>
              <a:ext cx="15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169"/>
            <xdr:cNvSpPr>
              <a:spLocks/>
            </xdr:cNvSpPr>
          </xdr:nvSpPr>
          <xdr:spPr>
            <a:xfrm>
              <a:off x="169" y="538"/>
              <a:ext cx="16" cy="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" name="Group 170"/>
          <xdr:cNvGrpSpPr>
            <a:grpSpLocks/>
          </xdr:cNvGrpSpPr>
        </xdr:nvGrpSpPr>
        <xdr:grpSpPr>
          <a:xfrm>
            <a:off x="301" y="292"/>
            <a:ext cx="14" cy="14"/>
            <a:chOff x="166" y="534"/>
            <a:chExt cx="23" cy="22"/>
          </a:xfrm>
          <a:solidFill>
            <a:srgbClr val="FFFFFF"/>
          </a:solidFill>
        </xdr:grpSpPr>
        <xdr:sp>
          <xdr:nvSpPr>
            <xdr:cNvPr id="34" name="Oval 171"/>
            <xdr:cNvSpPr>
              <a:spLocks/>
            </xdr:cNvSpPr>
          </xdr:nvSpPr>
          <xdr:spPr>
            <a:xfrm>
              <a:off x="166" y="534"/>
              <a:ext cx="23" cy="2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172"/>
            <xdr:cNvSpPr>
              <a:spLocks/>
            </xdr:cNvSpPr>
          </xdr:nvSpPr>
          <xdr:spPr>
            <a:xfrm flipV="1">
              <a:off x="170" y="537"/>
              <a:ext cx="15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173"/>
            <xdr:cNvSpPr>
              <a:spLocks/>
            </xdr:cNvSpPr>
          </xdr:nvSpPr>
          <xdr:spPr>
            <a:xfrm>
              <a:off x="169" y="538"/>
              <a:ext cx="16" cy="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7" name="Group 174"/>
          <xdr:cNvGrpSpPr>
            <a:grpSpLocks/>
          </xdr:cNvGrpSpPr>
        </xdr:nvGrpSpPr>
        <xdr:grpSpPr>
          <a:xfrm>
            <a:off x="318" y="292"/>
            <a:ext cx="14" cy="14"/>
            <a:chOff x="166" y="534"/>
            <a:chExt cx="23" cy="22"/>
          </a:xfrm>
          <a:solidFill>
            <a:srgbClr val="FFFFFF"/>
          </a:solidFill>
        </xdr:grpSpPr>
        <xdr:sp>
          <xdr:nvSpPr>
            <xdr:cNvPr id="38" name="Oval 175"/>
            <xdr:cNvSpPr>
              <a:spLocks/>
            </xdr:cNvSpPr>
          </xdr:nvSpPr>
          <xdr:spPr>
            <a:xfrm>
              <a:off x="166" y="534"/>
              <a:ext cx="23" cy="2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176"/>
            <xdr:cNvSpPr>
              <a:spLocks/>
            </xdr:cNvSpPr>
          </xdr:nvSpPr>
          <xdr:spPr>
            <a:xfrm flipV="1">
              <a:off x="170" y="537"/>
              <a:ext cx="15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177"/>
            <xdr:cNvSpPr>
              <a:spLocks/>
            </xdr:cNvSpPr>
          </xdr:nvSpPr>
          <xdr:spPr>
            <a:xfrm>
              <a:off x="169" y="538"/>
              <a:ext cx="16" cy="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1" name="Group 178"/>
          <xdr:cNvGrpSpPr>
            <a:grpSpLocks/>
          </xdr:cNvGrpSpPr>
        </xdr:nvGrpSpPr>
        <xdr:grpSpPr>
          <a:xfrm>
            <a:off x="309" y="306"/>
            <a:ext cx="14" cy="14"/>
            <a:chOff x="166" y="534"/>
            <a:chExt cx="23" cy="22"/>
          </a:xfrm>
          <a:solidFill>
            <a:srgbClr val="FFFFFF"/>
          </a:solidFill>
        </xdr:grpSpPr>
        <xdr:sp>
          <xdr:nvSpPr>
            <xdr:cNvPr id="42" name="Oval 179"/>
            <xdr:cNvSpPr>
              <a:spLocks/>
            </xdr:cNvSpPr>
          </xdr:nvSpPr>
          <xdr:spPr>
            <a:xfrm>
              <a:off x="166" y="534"/>
              <a:ext cx="23" cy="2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180"/>
            <xdr:cNvSpPr>
              <a:spLocks/>
            </xdr:cNvSpPr>
          </xdr:nvSpPr>
          <xdr:spPr>
            <a:xfrm flipV="1">
              <a:off x="170" y="537"/>
              <a:ext cx="15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181"/>
            <xdr:cNvSpPr>
              <a:spLocks/>
            </xdr:cNvSpPr>
          </xdr:nvSpPr>
          <xdr:spPr>
            <a:xfrm>
              <a:off x="169" y="538"/>
              <a:ext cx="16" cy="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5" name="Group 186"/>
          <xdr:cNvGrpSpPr>
            <a:grpSpLocks/>
          </xdr:cNvGrpSpPr>
        </xdr:nvGrpSpPr>
        <xdr:grpSpPr>
          <a:xfrm>
            <a:off x="466" y="292"/>
            <a:ext cx="14" cy="14"/>
            <a:chOff x="166" y="534"/>
            <a:chExt cx="23" cy="22"/>
          </a:xfrm>
          <a:solidFill>
            <a:srgbClr val="FFFFFF"/>
          </a:solidFill>
        </xdr:grpSpPr>
        <xdr:sp>
          <xdr:nvSpPr>
            <xdr:cNvPr id="46" name="Oval 187"/>
            <xdr:cNvSpPr>
              <a:spLocks/>
            </xdr:cNvSpPr>
          </xdr:nvSpPr>
          <xdr:spPr>
            <a:xfrm>
              <a:off x="166" y="534"/>
              <a:ext cx="23" cy="2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188"/>
            <xdr:cNvSpPr>
              <a:spLocks/>
            </xdr:cNvSpPr>
          </xdr:nvSpPr>
          <xdr:spPr>
            <a:xfrm flipV="1">
              <a:off x="170" y="537"/>
              <a:ext cx="15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189"/>
            <xdr:cNvSpPr>
              <a:spLocks/>
            </xdr:cNvSpPr>
          </xdr:nvSpPr>
          <xdr:spPr>
            <a:xfrm>
              <a:off x="169" y="538"/>
              <a:ext cx="16" cy="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9" name="Group 190"/>
          <xdr:cNvGrpSpPr>
            <a:grpSpLocks/>
          </xdr:cNvGrpSpPr>
        </xdr:nvGrpSpPr>
        <xdr:grpSpPr>
          <a:xfrm>
            <a:off x="458" y="306"/>
            <a:ext cx="13" cy="14"/>
            <a:chOff x="166" y="534"/>
            <a:chExt cx="23" cy="22"/>
          </a:xfrm>
          <a:solidFill>
            <a:srgbClr val="FFFFFF"/>
          </a:solidFill>
        </xdr:grpSpPr>
        <xdr:sp>
          <xdr:nvSpPr>
            <xdr:cNvPr id="50" name="Oval 191"/>
            <xdr:cNvSpPr>
              <a:spLocks/>
            </xdr:cNvSpPr>
          </xdr:nvSpPr>
          <xdr:spPr>
            <a:xfrm>
              <a:off x="166" y="534"/>
              <a:ext cx="23" cy="2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Line 192"/>
            <xdr:cNvSpPr>
              <a:spLocks/>
            </xdr:cNvSpPr>
          </xdr:nvSpPr>
          <xdr:spPr>
            <a:xfrm flipV="1">
              <a:off x="170" y="537"/>
              <a:ext cx="15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193"/>
            <xdr:cNvSpPr>
              <a:spLocks/>
            </xdr:cNvSpPr>
          </xdr:nvSpPr>
          <xdr:spPr>
            <a:xfrm>
              <a:off x="169" y="538"/>
              <a:ext cx="16" cy="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3" name="Line 194"/>
          <xdr:cNvSpPr>
            <a:spLocks/>
          </xdr:cNvSpPr>
        </xdr:nvSpPr>
        <xdr:spPr>
          <a:xfrm>
            <a:off x="59" y="27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4" name="Group 218"/>
          <xdr:cNvGrpSpPr>
            <a:grpSpLocks/>
          </xdr:cNvGrpSpPr>
        </xdr:nvGrpSpPr>
        <xdr:grpSpPr>
          <a:xfrm>
            <a:off x="449" y="292"/>
            <a:ext cx="14" cy="14"/>
            <a:chOff x="166" y="534"/>
            <a:chExt cx="23" cy="22"/>
          </a:xfrm>
          <a:solidFill>
            <a:srgbClr val="FFFFFF"/>
          </a:solidFill>
        </xdr:grpSpPr>
        <xdr:sp>
          <xdr:nvSpPr>
            <xdr:cNvPr id="55" name="Oval 219"/>
            <xdr:cNvSpPr>
              <a:spLocks/>
            </xdr:cNvSpPr>
          </xdr:nvSpPr>
          <xdr:spPr>
            <a:xfrm>
              <a:off x="166" y="534"/>
              <a:ext cx="23" cy="2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Line 220"/>
            <xdr:cNvSpPr>
              <a:spLocks/>
            </xdr:cNvSpPr>
          </xdr:nvSpPr>
          <xdr:spPr>
            <a:xfrm flipV="1">
              <a:off x="170" y="537"/>
              <a:ext cx="15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221"/>
            <xdr:cNvSpPr>
              <a:spLocks/>
            </xdr:cNvSpPr>
          </xdr:nvSpPr>
          <xdr:spPr>
            <a:xfrm>
              <a:off x="169" y="538"/>
              <a:ext cx="16" cy="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8" name="Line 223"/>
          <xdr:cNvSpPr>
            <a:spLocks/>
          </xdr:cNvSpPr>
        </xdr:nvSpPr>
        <xdr:spPr>
          <a:xfrm>
            <a:off x="59" y="30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224"/>
          <xdr:cNvSpPr>
            <a:spLocks/>
          </xdr:cNvSpPr>
        </xdr:nvSpPr>
        <xdr:spPr>
          <a:xfrm>
            <a:off x="59" y="319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225"/>
          <xdr:cNvSpPr>
            <a:spLocks/>
          </xdr:cNvSpPr>
        </xdr:nvSpPr>
        <xdr:spPr>
          <a:xfrm>
            <a:off x="59" y="259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TextBox 227"/>
          <xdr:cNvSpPr txBox="1">
            <a:spLocks noChangeArrowheads="1"/>
          </xdr:cNvSpPr>
        </xdr:nvSpPr>
        <xdr:spPr>
          <a:xfrm>
            <a:off x="73" y="251"/>
            <a:ext cx="29" cy="16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L1</a:t>
            </a:r>
          </a:p>
        </xdr:txBody>
      </xdr:sp>
      <xdr:sp>
        <xdr:nvSpPr>
          <xdr:cNvPr id="62" name="TextBox 228"/>
          <xdr:cNvSpPr txBox="1">
            <a:spLocks noChangeArrowheads="1"/>
          </xdr:cNvSpPr>
        </xdr:nvSpPr>
        <xdr:spPr>
          <a:xfrm>
            <a:off x="73" y="266"/>
            <a:ext cx="29" cy="16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L2</a:t>
            </a:r>
          </a:p>
        </xdr:txBody>
      </xdr:sp>
      <xdr:sp>
        <xdr:nvSpPr>
          <xdr:cNvPr id="63" name="Line 229"/>
          <xdr:cNvSpPr>
            <a:spLocks/>
          </xdr:cNvSpPr>
        </xdr:nvSpPr>
        <xdr:spPr>
          <a:xfrm>
            <a:off x="59" y="290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TextBox 230"/>
          <xdr:cNvSpPr txBox="1">
            <a:spLocks noChangeArrowheads="1"/>
          </xdr:cNvSpPr>
        </xdr:nvSpPr>
        <xdr:spPr>
          <a:xfrm>
            <a:off x="73" y="282"/>
            <a:ext cx="29" cy="16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L3</a:t>
            </a:r>
          </a:p>
        </xdr:txBody>
      </xdr:sp>
      <xdr:sp>
        <xdr:nvSpPr>
          <xdr:cNvPr id="65" name="TextBox 231"/>
          <xdr:cNvSpPr txBox="1">
            <a:spLocks noChangeArrowheads="1"/>
          </xdr:cNvSpPr>
        </xdr:nvSpPr>
        <xdr:spPr>
          <a:xfrm>
            <a:off x="73" y="311"/>
            <a:ext cx="29" cy="16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PE</a:t>
            </a:r>
          </a:p>
        </xdr:txBody>
      </xdr:sp>
      <xdr:sp>
        <xdr:nvSpPr>
          <xdr:cNvPr id="66" name="TextBox 232"/>
          <xdr:cNvSpPr txBox="1">
            <a:spLocks noChangeArrowheads="1"/>
          </xdr:cNvSpPr>
        </xdr:nvSpPr>
        <xdr:spPr>
          <a:xfrm>
            <a:off x="73" y="296"/>
            <a:ext cx="29" cy="16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Q129"/>
  <sheetViews>
    <sheetView zoomScale="85" zoomScaleNormal="85" zoomScaleSheetLayoutView="100" workbookViewId="0" topLeftCell="A10">
      <selection activeCell="K43" sqref="K43"/>
    </sheetView>
  </sheetViews>
  <sheetFormatPr defaultColWidth="11.421875" defaultRowHeight="12.75"/>
  <cols>
    <col min="1" max="1" width="2.28125" style="1" customWidth="1"/>
    <col min="2" max="2" width="17.7109375" style="1" customWidth="1"/>
    <col min="3" max="3" width="1.57421875" style="1" customWidth="1"/>
    <col min="4" max="4" width="12.7109375" style="2" customWidth="1"/>
    <col min="5" max="5" width="9.8515625" style="2" customWidth="1"/>
    <col min="6" max="6" width="1.1484375" style="2" customWidth="1"/>
    <col min="7" max="7" width="0.9921875" style="2" customWidth="1"/>
    <col min="8" max="8" width="1.7109375" style="2" customWidth="1"/>
    <col min="9" max="9" width="19.57421875" style="1" customWidth="1"/>
    <col min="10" max="10" width="1.8515625" style="1" customWidth="1"/>
    <col min="11" max="11" width="13.28125" style="1" bestFit="1" customWidth="1"/>
    <col min="12" max="12" width="9.00390625" style="1" bestFit="1" customWidth="1"/>
    <col min="13" max="13" width="1.1484375" style="1" customWidth="1"/>
    <col min="14" max="14" width="0.85546875" style="1" customWidth="1"/>
    <col min="15" max="28" width="11.421875" style="45" customWidth="1"/>
    <col min="29" max="16384" width="11.421875" style="1" customWidth="1"/>
  </cols>
  <sheetData>
    <row r="1" spans="1:14" ht="6.75" customHeight="1">
      <c r="A1" s="45"/>
      <c r="B1" s="45"/>
      <c r="C1" s="45"/>
      <c r="D1" s="46"/>
      <c r="E1" s="46"/>
      <c r="F1" s="46"/>
      <c r="G1" s="46"/>
      <c r="H1" s="46"/>
      <c r="I1" s="45"/>
      <c r="J1" s="45"/>
      <c r="K1" s="45"/>
      <c r="L1" s="45"/>
      <c r="M1" s="45"/>
      <c r="N1" s="45"/>
    </row>
    <row r="2" spans="1:14" ht="15.75" customHeight="1">
      <c r="A2" s="143"/>
      <c r="B2" s="144" t="s">
        <v>16</v>
      </c>
      <c r="C2" s="143"/>
      <c r="D2" s="145"/>
      <c r="E2" s="145"/>
      <c r="F2" s="145"/>
      <c r="G2" s="145"/>
      <c r="H2" s="145"/>
      <c r="I2" s="143"/>
      <c r="J2" s="143"/>
      <c r="K2" s="143"/>
      <c r="L2" s="143"/>
      <c r="M2" s="143"/>
      <c r="N2" s="57"/>
    </row>
    <row r="3" ht="4.5" customHeight="1" thickBot="1"/>
    <row r="4" spans="1:13" ht="12.75">
      <c r="A4" s="6"/>
      <c r="B4" s="7" t="s">
        <v>20</v>
      </c>
      <c r="C4" s="7"/>
      <c r="D4" s="8"/>
      <c r="E4" s="8"/>
      <c r="F4" s="8"/>
      <c r="G4" s="9"/>
      <c r="H4" s="10"/>
      <c r="I4" s="11" t="s">
        <v>21</v>
      </c>
      <c r="J4" s="11"/>
      <c r="K4" s="12"/>
      <c r="L4" s="12"/>
      <c r="M4" s="34"/>
    </row>
    <row r="5" spans="1:13" ht="12.75">
      <c r="A5" s="175"/>
      <c r="B5" s="176"/>
      <c r="C5" s="176"/>
      <c r="D5" s="177"/>
      <c r="E5" s="177"/>
      <c r="F5" s="177"/>
      <c r="G5" s="16"/>
      <c r="H5" s="181"/>
      <c r="I5" s="176"/>
      <c r="J5" s="176"/>
      <c r="K5" s="177"/>
      <c r="L5" s="177"/>
      <c r="M5" s="35"/>
    </row>
    <row r="6" spans="1:13" ht="6" customHeight="1" thickBot="1">
      <c r="A6" s="13"/>
      <c r="B6" s="14"/>
      <c r="C6" s="14"/>
      <c r="D6" s="15"/>
      <c r="E6" s="15"/>
      <c r="F6" s="15"/>
      <c r="G6" s="16"/>
      <c r="H6" s="15"/>
      <c r="I6" s="14"/>
      <c r="J6" s="14"/>
      <c r="K6" s="17"/>
      <c r="L6" s="15"/>
      <c r="M6" s="35"/>
    </row>
    <row r="7" spans="1:13" ht="16.5" thickBot="1">
      <c r="A7" s="13"/>
      <c r="B7" s="18" t="s">
        <v>17</v>
      </c>
      <c r="C7" s="17"/>
      <c r="D7" s="4">
        <v>40</v>
      </c>
      <c r="E7" s="19" t="s">
        <v>2</v>
      </c>
      <c r="F7" s="19"/>
      <c r="G7" s="16"/>
      <c r="H7" s="15"/>
      <c r="I7" s="18" t="s">
        <v>17</v>
      </c>
      <c r="J7" s="17"/>
      <c r="K7" s="4">
        <v>100</v>
      </c>
      <c r="L7" s="15" t="s">
        <v>2</v>
      </c>
      <c r="M7" s="35"/>
    </row>
    <row r="8" spans="1:13" ht="16.5" thickBot="1">
      <c r="A8" s="13"/>
      <c r="B8" s="18" t="s">
        <v>24</v>
      </c>
      <c r="C8" s="17"/>
      <c r="D8" s="5">
        <v>2.5</v>
      </c>
      <c r="E8" s="19" t="s">
        <v>5</v>
      </c>
      <c r="F8" s="19"/>
      <c r="G8" s="16"/>
      <c r="H8" s="15"/>
      <c r="I8" s="18" t="s">
        <v>24</v>
      </c>
      <c r="J8" s="17"/>
      <c r="K8" s="5">
        <v>16</v>
      </c>
      <c r="L8" s="15" t="s">
        <v>5</v>
      </c>
      <c r="M8" s="35"/>
    </row>
    <row r="9" spans="1:13" ht="16.5" thickBot="1">
      <c r="A9" s="13"/>
      <c r="B9" s="18" t="s">
        <v>26</v>
      </c>
      <c r="C9" s="17"/>
      <c r="D9" s="5">
        <v>400</v>
      </c>
      <c r="E9" s="19" t="s">
        <v>7</v>
      </c>
      <c r="F9" s="19"/>
      <c r="G9" s="16"/>
      <c r="H9" s="15"/>
      <c r="I9" s="18" t="s">
        <v>6</v>
      </c>
      <c r="J9" s="17"/>
      <c r="K9" s="5">
        <v>400</v>
      </c>
      <c r="L9" s="15" t="s">
        <v>7</v>
      </c>
      <c r="M9" s="35"/>
    </row>
    <row r="10" spans="1:13" ht="6" customHeight="1" thickBot="1">
      <c r="A10" s="13"/>
      <c r="B10" s="18"/>
      <c r="C10" s="17"/>
      <c r="D10" s="18"/>
      <c r="E10" s="19"/>
      <c r="F10" s="19"/>
      <c r="G10" s="16"/>
      <c r="H10" s="15"/>
      <c r="I10" s="18"/>
      <c r="J10" s="17"/>
      <c r="K10" s="18"/>
      <c r="L10" s="15"/>
      <c r="M10" s="35"/>
    </row>
    <row r="11" spans="1:13" ht="16.5" thickBot="1">
      <c r="A11" s="13"/>
      <c r="B11" s="18" t="s">
        <v>25</v>
      </c>
      <c r="C11" s="18"/>
      <c r="D11" s="4">
        <v>130</v>
      </c>
      <c r="E11" s="19" t="s">
        <v>1</v>
      </c>
      <c r="F11" s="19"/>
      <c r="G11" s="16"/>
      <c r="H11" s="15"/>
      <c r="I11" s="18" t="s">
        <v>4</v>
      </c>
      <c r="J11" s="18"/>
      <c r="K11" s="44">
        <v>0.188</v>
      </c>
      <c r="L11" s="15" t="s">
        <v>8</v>
      </c>
      <c r="M11" s="35"/>
    </row>
    <row r="12" spans="1:16" ht="16.5" thickBot="1">
      <c r="A12" s="13"/>
      <c r="B12" s="18" t="s">
        <v>3</v>
      </c>
      <c r="C12" s="17"/>
      <c r="D12" s="5">
        <v>1</v>
      </c>
      <c r="E12" s="19"/>
      <c r="F12" s="19"/>
      <c r="G12" s="16"/>
      <c r="H12" s="15"/>
      <c r="I12" s="18" t="s">
        <v>3</v>
      </c>
      <c r="J12" s="17"/>
      <c r="K12" s="5">
        <v>1</v>
      </c>
      <c r="L12" s="15"/>
      <c r="M12" s="35"/>
      <c r="P12" s="77"/>
    </row>
    <row r="13" spans="1:13" ht="6" customHeight="1">
      <c r="A13" s="13"/>
      <c r="B13" s="18"/>
      <c r="C13" s="17"/>
      <c r="D13" s="74"/>
      <c r="E13" s="19"/>
      <c r="F13" s="19"/>
      <c r="G13" s="16"/>
      <c r="H13" s="15"/>
      <c r="I13" s="18"/>
      <c r="J13" s="17"/>
      <c r="K13" s="74"/>
      <c r="L13" s="15"/>
      <c r="M13" s="35"/>
    </row>
    <row r="14" spans="1:13" ht="17.25" customHeight="1">
      <c r="A14" s="13"/>
      <c r="B14" s="18" t="s">
        <v>38</v>
      </c>
      <c r="C14" s="17"/>
      <c r="D14" s="88">
        <f>(LOOKUP($D$8,Hilfsblatt!A4:A18,Hilfsblatt!B4:B18)*(D7/1000))*(1+3.9/1000*(D18-20))</f>
        <v>0.29715400000000003</v>
      </c>
      <c r="E14" s="19" t="s">
        <v>39</v>
      </c>
      <c r="F14" s="19"/>
      <c r="G14" s="16"/>
      <c r="H14" s="15"/>
      <c r="I14" s="18">
        <f>IF(D19=2,2,1)</f>
        <v>1</v>
      </c>
      <c r="J14" s="17"/>
      <c r="K14" s="95"/>
      <c r="L14" s="19"/>
      <c r="M14" s="35"/>
    </row>
    <row r="15" spans="1:13" ht="17.25" customHeight="1">
      <c r="A15" s="13"/>
      <c r="B15" s="18" t="s">
        <v>45</v>
      </c>
      <c r="C15" s="17"/>
      <c r="D15" s="88">
        <f>LOOKUP($D$8,Hilfsblatt!A4:A18,Hilfsblatt!C4:C18)*(D7/1000)</f>
        <v>0</v>
      </c>
      <c r="E15" s="19" t="s">
        <v>39</v>
      </c>
      <c r="F15" s="19"/>
      <c r="G15" s="16"/>
      <c r="H15" s="15"/>
      <c r="I15" s="18"/>
      <c r="J15" s="17"/>
      <c r="K15" s="95"/>
      <c r="L15" s="19"/>
      <c r="M15" s="35"/>
    </row>
    <row r="16" spans="1:13" ht="17.25" customHeight="1">
      <c r="A16" s="13"/>
      <c r="B16" s="18" t="s">
        <v>46</v>
      </c>
      <c r="C16" s="17"/>
      <c r="D16" s="88">
        <f>SQRT((D14*D14)+(D15*D15))</f>
        <v>0.29715400000000003</v>
      </c>
      <c r="E16" s="19" t="s">
        <v>39</v>
      </c>
      <c r="F16" s="19"/>
      <c r="G16" s="16"/>
      <c r="H16" s="15"/>
      <c r="I16" s="18"/>
      <c r="J16" s="17"/>
      <c r="K16" s="95"/>
      <c r="L16" s="19"/>
      <c r="M16" s="35"/>
    </row>
    <row r="17" spans="1:13" ht="13.5" customHeight="1" thickBot="1">
      <c r="A17" s="13"/>
      <c r="B17" s="48" t="s">
        <v>13</v>
      </c>
      <c r="C17" s="49"/>
      <c r="D17" s="50"/>
      <c r="E17" s="51"/>
      <c r="F17" s="15"/>
      <c r="G17" s="16"/>
      <c r="H17" s="15"/>
      <c r="I17" s="48"/>
      <c r="J17" s="49"/>
      <c r="K17" s="96"/>
      <c r="L17" s="51"/>
      <c r="M17" s="35"/>
    </row>
    <row r="18" spans="1:13" ht="20.25" customHeight="1" thickBot="1">
      <c r="A18" s="13"/>
      <c r="B18" s="75" t="s">
        <v>36</v>
      </c>
      <c r="C18" s="76"/>
      <c r="D18" s="59">
        <v>30</v>
      </c>
      <c r="E18" s="78" t="s">
        <v>37</v>
      </c>
      <c r="F18" s="15"/>
      <c r="G18" s="16"/>
      <c r="H18" s="15"/>
      <c r="I18" s="75"/>
      <c r="J18" s="76"/>
      <c r="K18" s="97"/>
      <c r="L18" s="78"/>
      <c r="M18" s="35"/>
    </row>
    <row r="19" spans="1:13" ht="20.25" customHeight="1" thickBot="1">
      <c r="A19" s="13"/>
      <c r="B19" s="58" t="s">
        <v>15</v>
      </c>
      <c r="C19" s="52"/>
      <c r="D19" s="59">
        <v>1</v>
      </c>
      <c r="E19" s="53" t="str">
        <f>IF(D19=1,"(Cu)","(Al)")</f>
        <v>(Cu)</v>
      </c>
      <c r="F19" s="40"/>
      <c r="G19" s="16"/>
      <c r="H19" s="15"/>
      <c r="I19" s="58" t="s">
        <v>15</v>
      </c>
      <c r="J19" s="52"/>
      <c r="K19" s="59">
        <v>1</v>
      </c>
      <c r="L19" s="53" t="str">
        <f>IF(K19=1,"(Cu)","(Al)")</f>
        <v>(Cu)</v>
      </c>
      <c r="M19" s="35"/>
    </row>
    <row r="20" spans="1:13" ht="21.75" customHeight="1">
      <c r="A20" s="13"/>
      <c r="B20" s="56" t="s">
        <v>27</v>
      </c>
      <c r="C20" s="54"/>
      <c r="D20" s="79">
        <f>IF(D19=1,57,33)</f>
        <v>57</v>
      </c>
      <c r="E20" s="55" t="s">
        <v>14</v>
      </c>
      <c r="F20" s="20"/>
      <c r="G20" s="21"/>
      <c r="H20" s="22"/>
      <c r="I20" s="56" t="s">
        <v>27</v>
      </c>
      <c r="J20" s="54"/>
      <c r="K20" s="79">
        <f>IF(K19=1,57,33)</f>
        <v>57</v>
      </c>
      <c r="L20" s="55" t="s">
        <v>14</v>
      </c>
      <c r="M20" s="35"/>
    </row>
    <row r="21" spans="1:13" ht="6" customHeight="1">
      <c r="A21" s="29"/>
      <c r="B21" s="30"/>
      <c r="C21" s="30"/>
      <c r="D21" s="31"/>
      <c r="E21" s="31"/>
      <c r="F21" s="31"/>
      <c r="G21" s="32"/>
      <c r="H21" s="31"/>
      <c r="I21" s="30"/>
      <c r="J21" s="30"/>
      <c r="K21" s="33"/>
      <c r="L21" s="31"/>
      <c r="M21" s="36"/>
    </row>
    <row r="22" spans="1:13" ht="15.75">
      <c r="A22" s="37"/>
      <c r="B22" s="182" t="s">
        <v>12</v>
      </c>
      <c r="C22" s="182"/>
      <c r="D22" s="182"/>
      <c r="E22" s="182"/>
      <c r="F22" s="41"/>
      <c r="G22" s="23"/>
      <c r="H22" s="38"/>
      <c r="I22" s="182" t="s">
        <v>12</v>
      </c>
      <c r="J22" s="182"/>
      <c r="K22" s="182"/>
      <c r="L22" s="182"/>
      <c r="M22" s="39"/>
    </row>
    <row r="23" spans="1:13" ht="8.25" customHeight="1">
      <c r="A23" s="13"/>
      <c r="B23" s="19"/>
      <c r="C23" s="19"/>
      <c r="D23" s="19"/>
      <c r="E23" s="19"/>
      <c r="F23" s="19"/>
      <c r="G23" s="23"/>
      <c r="H23" s="19"/>
      <c r="I23" s="19"/>
      <c r="J23" s="19"/>
      <c r="K23" s="19"/>
      <c r="L23" s="19"/>
      <c r="M23" s="35"/>
    </row>
    <row r="24" spans="1:13" ht="16.5" thickBot="1">
      <c r="A24" s="13"/>
      <c r="B24" s="24" t="s">
        <v>4</v>
      </c>
      <c r="C24" s="25"/>
      <c r="D24" s="42">
        <f>D11/(1.73*D9*D12)</f>
        <v>0.18786127167630057</v>
      </c>
      <c r="E24" s="19" t="s">
        <v>8</v>
      </c>
      <c r="F24" s="19"/>
      <c r="G24" s="16"/>
      <c r="H24" s="15"/>
      <c r="I24" s="24" t="s">
        <v>33</v>
      </c>
      <c r="J24" s="25"/>
      <c r="K24" s="72">
        <f>1.73*K9*K11*K12</f>
        <v>130.096</v>
      </c>
      <c r="L24" s="19" t="s">
        <v>1</v>
      </c>
      <c r="M24" s="35"/>
    </row>
    <row r="25" spans="1:13" ht="16.5" thickBot="1">
      <c r="A25" s="13"/>
      <c r="B25" s="24"/>
      <c r="C25" s="25"/>
      <c r="D25" s="24"/>
      <c r="E25" s="19"/>
      <c r="F25" s="19"/>
      <c r="G25" s="16"/>
      <c r="H25" s="15"/>
      <c r="I25" s="24" t="s">
        <v>34</v>
      </c>
      <c r="J25" s="25"/>
      <c r="K25" s="4">
        <v>100</v>
      </c>
      <c r="L25" s="19" t="s">
        <v>1</v>
      </c>
      <c r="M25" s="35"/>
    </row>
    <row r="26" spans="1:13" ht="15.75">
      <c r="A26" s="13"/>
      <c r="B26" s="24"/>
      <c r="C26" s="25"/>
      <c r="D26"/>
      <c r="E26" s="19"/>
      <c r="F26" s="19"/>
      <c r="G26" s="16"/>
      <c r="H26" s="15"/>
      <c r="I26" s="24" t="s">
        <v>35</v>
      </c>
      <c r="J26" s="25"/>
      <c r="K26" s="73">
        <f>K25/K24*100</f>
        <v>76.86631410650597</v>
      </c>
      <c r="L26" s="19" t="s">
        <v>11</v>
      </c>
      <c r="M26" s="35"/>
    </row>
    <row r="27" spans="1:13" ht="7.5" customHeight="1">
      <c r="A27" s="13"/>
      <c r="B27" s="24"/>
      <c r="C27" s="25"/>
      <c r="D27" s="15"/>
      <c r="E27" s="19"/>
      <c r="F27" s="19"/>
      <c r="G27" s="16"/>
      <c r="H27" s="15"/>
      <c r="I27" s="24"/>
      <c r="J27" s="25"/>
      <c r="K27" s="15"/>
      <c r="L27" s="19"/>
      <c r="M27" s="35"/>
    </row>
    <row r="28" spans="1:13" ht="7.5" customHeight="1">
      <c r="A28" s="13"/>
      <c r="B28" s="24"/>
      <c r="C28" s="25"/>
      <c r="D28" s="15"/>
      <c r="E28" s="19"/>
      <c r="F28" s="19"/>
      <c r="G28" s="16"/>
      <c r="H28" s="15"/>
      <c r="I28" s="24"/>
      <c r="J28" s="25"/>
      <c r="K28" s="15"/>
      <c r="L28" s="19"/>
      <c r="M28" s="35"/>
    </row>
    <row r="29" spans="1:13" ht="15.75">
      <c r="A29" s="13"/>
      <c r="B29" s="24" t="s">
        <v>9</v>
      </c>
      <c r="C29" s="25"/>
      <c r="D29" s="42">
        <f>D7*D11/(D20*D8*D9)</f>
        <v>0.0912280701754386</v>
      </c>
      <c r="E29" s="19" t="s">
        <v>7</v>
      </c>
      <c r="F29" s="19"/>
      <c r="G29" s="16"/>
      <c r="H29" s="15"/>
      <c r="I29" s="24" t="s">
        <v>9</v>
      </c>
      <c r="J29" s="25"/>
      <c r="K29" s="3">
        <f>1.73*K7*K11*K12/(K20*K8)</f>
        <v>0.03566228070175439</v>
      </c>
      <c r="L29" s="19" t="s">
        <v>7</v>
      </c>
      <c r="M29" s="35"/>
    </row>
    <row r="30" spans="1:13" ht="7.5" customHeight="1">
      <c r="A30" s="13"/>
      <c r="B30" s="24"/>
      <c r="C30" s="25"/>
      <c r="D30" s="15"/>
      <c r="E30" s="19"/>
      <c r="F30" s="19"/>
      <c r="G30" s="16"/>
      <c r="H30" s="15"/>
      <c r="I30" s="24"/>
      <c r="J30" s="25"/>
      <c r="K30" s="15"/>
      <c r="L30" s="19"/>
      <c r="M30" s="35"/>
    </row>
    <row r="31" spans="1:17" ht="15.75">
      <c r="A31" s="13"/>
      <c r="B31" s="24" t="s">
        <v>10</v>
      </c>
      <c r="C31" s="25"/>
      <c r="D31" s="93">
        <f>100*D29/D9</f>
        <v>0.02280701754385965</v>
      </c>
      <c r="E31" s="26" t="s">
        <v>11</v>
      </c>
      <c r="F31" s="26"/>
      <c r="G31" s="27"/>
      <c r="H31" s="28"/>
      <c r="I31" s="24" t="s">
        <v>10</v>
      </c>
      <c r="J31" s="25"/>
      <c r="K31" s="90">
        <f>100*K29/K9</f>
        <v>0.008915570175438597</v>
      </c>
      <c r="L31" s="26" t="s">
        <v>11</v>
      </c>
      <c r="M31" s="35"/>
      <c r="P31" s="89"/>
      <c r="Q31" s="89"/>
    </row>
    <row r="32" spans="1:17" ht="15.75">
      <c r="A32" s="13"/>
      <c r="B32" s="24" t="s">
        <v>10</v>
      </c>
      <c r="C32" s="25"/>
      <c r="D32" s="93">
        <f>D31*1.13</f>
        <v>0.025771929824561404</v>
      </c>
      <c r="E32" s="26" t="s">
        <v>11</v>
      </c>
      <c r="F32" s="26"/>
      <c r="G32" s="27"/>
      <c r="H32" s="28"/>
      <c r="I32" s="24" t="s">
        <v>10</v>
      </c>
      <c r="J32" s="25"/>
      <c r="K32" s="90">
        <f>K31*1.13</f>
        <v>0.010074594298245613</v>
      </c>
      <c r="L32" s="26" t="s">
        <v>11</v>
      </c>
      <c r="M32" s="35"/>
      <c r="P32" s="89"/>
      <c r="Q32" s="89"/>
    </row>
    <row r="33" spans="1:17" ht="12.75">
      <c r="A33" s="13"/>
      <c r="B33" s="24"/>
      <c r="C33" s="25"/>
      <c r="D33" s="24"/>
      <c r="E33" s="26"/>
      <c r="F33" s="26"/>
      <c r="G33" s="27"/>
      <c r="H33" s="28"/>
      <c r="I33" s="24"/>
      <c r="J33" s="25"/>
      <c r="K33" s="24"/>
      <c r="L33" s="26"/>
      <c r="M33" s="35"/>
      <c r="P33" s="89"/>
      <c r="Q33" s="89"/>
    </row>
    <row r="34" spans="1:17" ht="12.75">
      <c r="A34" s="13"/>
      <c r="B34" s="24"/>
      <c r="C34" s="25"/>
      <c r="D34" s="24"/>
      <c r="E34" s="26"/>
      <c r="F34" s="26"/>
      <c r="G34" s="27"/>
      <c r="H34" s="28"/>
      <c r="I34" s="24"/>
      <c r="J34" s="25"/>
      <c r="K34" s="24"/>
      <c r="L34" s="26"/>
      <c r="M34" s="35"/>
      <c r="P34" s="89"/>
      <c r="Q34" s="89"/>
    </row>
    <row r="35" spans="1:17" ht="12.75">
      <c r="A35" s="13"/>
      <c r="B35" s="24"/>
      <c r="C35" s="25"/>
      <c r="D35" s="24"/>
      <c r="E35" s="26"/>
      <c r="F35" s="26"/>
      <c r="G35" s="27"/>
      <c r="H35" s="28"/>
      <c r="I35" s="24"/>
      <c r="J35" s="25"/>
      <c r="K35" s="24"/>
      <c r="L35" s="26"/>
      <c r="M35" s="35"/>
      <c r="P35" s="89"/>
      <c r="Q35" s="89"/>
    </row>
    <row r="36" spans="1:17" ht="12.75">
      <c r="A36" s="13"/>
      <c r="B36" s="24"/>
      <c r="C36" s="25"/>
      <c r="D36" s="24"/>
      <c r="E36" s="26"/>
      <c r="F36" s="26"/>
      <c r="G36" s="27"/>
      <c r="H36" s="28"/>
      <c r="I36" s="24"/>
      <c r="J36" s="25"/>
      <c r="K36" s="24"/>
      <c r="L36" s="26"/>
      <c r="M36" s="35"/>
      <c r="P36" s="89"/>
      <c r="Q36" s="89"/>
    </row>
    <row r="37" spans="1:17" ht="12.75">
      <c r="A37" s="13"/>
      <c r="B37" s="24"/>
      <c r="C37" s="25"/>
      <c r="D37" s="24"/>
      <c r="E37" s="26"/>
      <c r="F37" s="26"/>
      <c r="G37" s="27"/>
      <c r="H37" s="28"/>
      <c r="I37" s="24"/>
      <c r="J37" s="25"/>
      <c r="K37" s="24"/>
      <c r="L37" s="26"/>
      <c r="M37" s="35"/>
      <c r="P37" s="89"/>
      <c r="Q37" s="89"/>
    </row>
    <row r="38" spans="1:17" ht="12.75">
      <c r="A38" s="13"/>
      <c r="B38" s="24"/>
      <c r="C38" s="25"/>
      <c r="D38" s="24"/>
      <c r="E38" s="26"/>
      <c r="F38" s="26"/>
      <c r="G38" s="27"/>
      <c r="H38" s="28"/>
      <c r="I38" s="24"/>
      <c r="J38" s="25"/>
      <c r="K38" s="24"/>
      <c r="L38" s="26"/>
      <c r="M38" s="35"/>
      <c r="P38" s="89"/>
      <c r="Q38" s="89"/>
    </row>
    <row r="39" spans="1:17" ht="12.75">
      <c r="A39" s="13"/>
      <c r="B39" s="24"/>
      <c r="C39" s="25"/>
      <c r="D39" s="24"/>
      <c r="E39" s="26"/>
      <c r="F39" s="26"/>
      <c r="G39" s="27"/>
      <c r="H39" s="28"/>
      <c r="I39" s="24"/>
      <c r="J39" s="25"/>
      <c r="K39" s="24"/>
      <c r="L39" s="26"/>
      <c r="M39" s="35"/>
      <c r="P39" s="89"/>
      <c r="Q39" s="89"/>
    </row>
    <row r="40" spans="1:17" ht="12.75">
      <c r="A40" s="13"/>
      <c r="B40" s="24"/>
      <c r="C40" s="25"/>
      <c r="D40" s="24"/>
      <c r="E40" s="26"/>
      <c r="F40" s="26"/>
      <c r="G40" s="27"/>
      <c r="H40" s="28"/>
      <c r="I40" s="24"/>
      <c r="J40" s="25"/>
      <c r="K40" s="24"/>
      <c r="L40" s="26"/>
      <c r="M40" s="35"/>
      <c r="P40" s="89"/>
      <c r="Q40" s="89"/>
    </row>
    <row r="41" spans="1:17" ht="12.75">
      <c r="A41" s="13"/>
      <c r="B41" s="24"/>
      <c r="C41" s="25"/>
      <c r="D41" s="24"/>
      <c r="E41" s="26"/>
      <c r="F41" s="26"/>
      <c r="G41" s="27"/>
      <c r="H41" s="28"/>
      <c r="I41" s="24"/>
      <c r="J41" s="25"/>
      <c r="K41" s="24"/>
      <c r="L41" s="26"/>
      <c r="M41" s="35"/>
      <c r="P41" s="89"/>
      <c r="Q41" s="89"/>
    </row>
    <row r="42" spans="1:17" ht="12.75">
      <c r="A42" s="13"/>
      <c r="B42" s="24"/>
      <c r="C42" s="25"/>
      <c r="D42" s="24"/>
      <c r="E42" s="26"/>
      <c r="F42" s="26"/>
      <c r="G42" s="27"/>
      <c r="H42" s="28"/>
      <c r="I42" s="24"/>
      <c r="J42" s="25"/>
      <c r="K42" s="24"/>
      <c r="L42" s="26"/>
      <c r="M42" s="35"/>
      <c r="P42" s="89"/>
      <c r="Q42" s="89"/>
    </row>
    <row r="43" spans="1:17" ht="12.75">
      <c r="A43" s="13"/>
      <c r="B43" s="24"/>
      <c r="C43" s="25"/>
      <c r="D43" s="24"/>
      <c r="E43" s="26"/>
      <c r="F43" s="26"/>
      <c r="G43" s="27"/>
      <c r="H43" s="28"/>
      <c r="I43" s="24"/>
      <c r="J43" s="25"/>
      <c r="K43" s="24"/>
      <c r="L43" s="26"/>
      <c r="M43" s="35"/>
      <c r="P43" s="89"/>
      <c r="Q43" s="89"/>
    </row>
    <row r="44" spans="1:17" ht="12.75">
      <c r="A44" s="13"/>
      <c r="B44" s="24"/>
      <c r="C44" s="25"/>
      <c r="D44" s="24"/>
      <c r="E44" s="26"/>
      <c r="F44" s="26"/>
      <c r="G44" s="27"/>
      <c r="H44" s="28"/>
      <c r="I44" s="24"/>
      <c r="J44" s="25"/>
      <c r="K44" s="24"/>
      <c r="L44" s="26"/>
      <c r="M44" s="35"/>
      <c r="P44" s="89"/>
      <c r="Q44" s="89"/>
    </row>
    <row r="45" spans="1:17" ht="12.75">
      <c r="A45" s="13"/>
      <c r="B45" s="24"/>
      <c r="C45" s="25"/>
      <c r="D45" s="24"/>
      <c r="E45" s="26"/>
      <c r="F45" s="26"/>
      <c r="G45" s="27"/>
      <c r="H45" s="28"/>
      <c r="I45" s="24"/>
      <c r="J45" s="25"/>
      <c r="K45" s="24"/>
      <c r="L45" s="26"/>
      <c r="M45" s="35"/>
      <c r="P45" s="89"/>
      <c r="Q45" s="89"/>
    </row>
    <row r="46" spans="1:17" ht="12.75">
      <c r="A46" s="13"/>
      <c r="B46" s="24"/>
      <c r="C46" s="25"/>
      <c r="D46" s="24"/>
      <c r="E46" s="26"/>
      <c r="F46" s="26"/>
      <c r="G46" s="27"/>
      <c r="H46" s="28"/>
      <c r="I46" s="24"/>
      <c r="J46" s="25"/>
      <c r="K46" s="24"/>
      <c r="L46" s="26"/>
      <c r="M46" s="35"/>
      <c r="P46" s="89"/>
      <c r="Q46" s="89"/>
    </row>
    <row r="47" spans="1:17" ht="12.75">
      <c r="A47" s="13"/>
      <c r="B47" s="24"/>
      <c r="C47" s="25"/>
      <c r="D47" s="24"/>
      <c r="E47" s="26"/>
      <c r="F47" s="26"/>
      <c r="G47" s="27"/>
      <c r="H47" s="28"/>
      <c r="I47" s="24"/>
      <c r="J47" s="25"/>
      <c r="K47" s="24"/>
      <c r="L47" s="26"/>
      <c r="M47" s="35"/>
      <c r="P47" s="89"/>
      <c r="Q47" s="89"/>
    </row>
    <row r="48" spans="1:17" ht="12.75">
      <c r="A48" s="13"/>
      <c r="B48" s="24"/>
      <c r="C48" s="25"/>
      <c r="D48" s="24"/>
      <c r="E48" s="26"/>
      <c r="F48" s="26"/>
      <c r="G48" s="27"/>
      <c r="H48" s="28"/>
      <c r="I48" s="24"/>
      <c r="J48" s="25"/>
      <c r="K48" s="24"/>
      <c r="L48" s="26"/>
      <c r="M48" s="35"/>
      <c r="P48" s="89"/>
      <c r="Q48" s="89"/>
    </row>
    <row r="49" spans="1:17" ht="12.75">
      <c r="A49" s="13"/>
      <c r="B49" s="24"/>
      <c r="C49" s="25"/>
      <c r="D49" s="24"/>
      <c r="E49" s="26"/>
      <c r="F49" s="26"/>
      <c r="G49" s="27"/>
      <c r="H49" s="28"/>
      <c r="I49" s="24"/>
      <c r="J49" s="25"/>
      <c r="K49" s="24"/>
      <c r="L49" s="26"/>
      <c r="M49" s="35"/>
      <c r="P49" s="89"/>
      <c r="Q49" s="89"/>
    </row>
    <row r="50" spans="1:17" ht="12.75">
      <c r="A50" s="13"/>
      <c r="B50" s="24"/>
      <c r="C50" s="25"/>
      <c r="D50" s="24"/>
      <c r="E50" s="26"/>
      <c r="F50" s="26"/>
      <c r="G50" s="27"/>
      <c r="H50" s="28"/>
      <c r="I50" s="24"/>
      <c r="J50" s="25"/>
      <c r="K50" s="24"/>
      <c r="L50" s="26"/>
      <c r="M50" s="35"/>
      <c r="P50" s="89"/>
      <c r="Q50" s="89"/>
    </row>
    <row r="51" spans="1:13" ht="12.75">
      <c r="A51" s="13"/>
      <c r="B51" s="14"/>
      <c r="C51" s="14"/>
      <c r="D51" s="15"/>
      <c r="E51" s="14"/>
      <c r="F51" s="14"/>
      <c r="G51" s="16"/>
      <c r="H51" s="15"/>
      <c r="I51" s="14"/>
      <c r="J51" s="14"/>
      <c r="K51" s="14"/>
      <c r="L51" s="14"/>
      <c r="M51" s="35"/>
    </row>
    <row r="52" spans="1:13" ht="9" customHeight="1" thickBot="1">
      <c r="A52" s="154"/>
      <c r="B52" s="157"/>
      <c r="C52" s="157"/>
      <c r="D52" s="167"/>
      <c r="E52" s="167"/>
      <c r="F52" s="167"/>
      <c r="G52" s="167"/>
      <c r="H52" s="167"/>
      <c r="I52" s="157"/>
      <c r="J52" s="157"/>
      <c r="K52" s="157"/>
      <c r="L52" s="157"/>
      <c r="M52" s="168"/>
    </row>
    <row r="53" spans="1:13" ht="15.75" thickBot="1">
      <c r="A53" s="155"/>
      <c r="B53" s="160" t="s">
        <v>23</v>
      </c>
      <c r="C53" s="161"/>
      <c r="D53" s="60">
        <v>125</v>
      </c>
      <c r="E53" s="169"/>
      <c r="F53" s="170" t="s">
        <v>18</v>
      </c>
      <c r="G53" s="169"/>
      <c r="H53" s="161"/>
      <c r="I53" s="161"/>
      <c r="J53" s="161"/>
      <c r="K53" s="161"/>
      <c r="L53" s="161"/>
      <c r="M53" s="171"/>
    </row>
    <row r="54" spans="1:13" ht="19.5" customHeight="1">
      <c r="A54" s="155"/>
      <c r="B54" s="161"/>
      <c r="C54" s="161"/>
      <c r="D54" s="61">
        <v>33</v>
      </c>
      <c r="E54" s="169"/>
      <c r="F54" s="172" t="s">
        <v>98</v>
      </c>
      <c r="G54" s="169"/>
      <c r="H54" s="161"/>
      <c r="I54" s="161"/>
      <c r="J54" s="161"/>
      <c r="K54" s="161"/>
      <c r="L54" s="161"/>
      <c r="M54" s="171"/>
    </row>
    <row r="55" spans="1:13" ht="15">
      <c r="A55" s="155"/>
      <c r="B55" s="161"/>
      <c r="C55" s="161"/>
      <c r="D55" s="62">
        <v>54.190751445086704</v>
      </c>
      <c r="E55" s="169"/>
      <c r="F55" s="170" t="s">
        <v>19</v>
      </c>
      <c r="G55" s="169"/>
      <c r="H55" s="161"/>
      <c r="I55" s="161"/>
      <c r="J55" s="161"/>
      <c r="K55" s="161"/>
      <c r="L55" s="161"/>
      <c r="M55" s="171"/>
    </row>
    <row r="56" spans="1:13" ht="12.75">
      <c r="A56" s="156"/>
      <c r="B56" s="162"/>
      <c r="C56" s="162"/>
      <c r="D56" s="173"/>
      <c r="E56" s="173"/>
      <c r="F56" s="173"/>
      <c r="G56" s="173"/>
      <c r="H56" s="173"/>
      <c r="I56" s="162"/>
      <c r="J56" s="162"/>
      <c r="K56" s="162"/>
      <c r="L56" s="162"/>
      <c r="M56" s="174"/>
    </row>
    <row r="57" ht="5.25" customHeight="1"/>
    <row r="58" spans="1:14" ht="12.75">
      <c r="A58" s="45"/>
      <c r="B58" s="45"/>
      <c r="C58" s="45"/>
      <c r="D58" s="46"/>
      <c r="E58" s="46"/>
      <c r="F58" s="46"/>
      <c r="G58" s="46"/>
      <c r="H58" s="46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6"/>
      <c r="E59" s="46"/>
      <c r="F59" s="46"/>
      <c r="G59" s="46"/>
      <c r="H59" s="46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6"/>
      <c r="E60" s="46"/>
      <c r="F60" s="46"/>
      <c r="G60" s="46"/>
      <c r="H60" s="46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6"/>
      <c r="E61" s="46"/>
      <c r="F61" s="46"/>
      <c r="G61" s="46"/>
      <c r="H61" s="46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6"/>
      <c r="E62" s="46"/>
      <c r="F62" s="46"/>
      <c r="G62" s="46"/>
      <c r="H62" s="46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6"/>
      <c r="E63" s="46"/>
      <c r="F63" s="46"/>
      <c r="G63" s="46"/>
      <c r="H63" s="46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6"/>
      <c r="E64" s="46"/>
      <c r="F64" s="46"/>
      <c r="G64" s="46"/>
      <c r="H64" s="46"/>
      <c r="I64" s="45"/>
      <c r="J64" s="45"/>
      <c r="K64" s="45"/>
      <c r="L64" s="45"/>
      <c r="M64" s="45"/>
      <c r="N64" s="45"/>
    </row>
    <row r="65" spans="4:8" s="45" customFormat="1" ht="12.75">
      <c r="D65" s="46"/>
      <c r="E65" s="46"/>
      <c r="F65" s="46"/>
      <c r="G65" s="46"/>
      <c r="H65" s="46"/>
    </row>
    <row r="66" spans="4:8" s="45" customFormat="1" ht="12.75">
      <c r="D66" s="46"/>
      <c r="E66" s="46"/>
      <c r="F66" s="46"/>
      <c r="G66" s="46"/>
      <c r="H66" s="46"/>
    </row>
    <row r="67" spans="4:8" s="45" customFormat="1" ht="12.75">
      <c r="D67" s="46"/>
      <c r="E67" s="46"/>
      <c r="F67" s="46"/>
      <c r="G67" s="46"/>
      <c r="H67" s="46"/>
    </row>
    <row r="68" spans="4:8" s="45" customFormat="1" ht="12.75">
      <c r="D68" s="46"/>
      <c r="E68" s="46"/>
      <c r="F68" s="46"/>
      <c r="G68" s="46"/>
      <c r="H68" s="46"/>
    </row>
    <row r="69" spans="4:8" s="45" customFormat="1" ht="12.75">
      <c r="D69" s="46"/>
      <c r="E69" s="46"/>
      <c r="F69" s="46"/>
      <c r="G69" s="46"/>
      <c r="H69" s="46"/>
    </row>
    <row r="70" spans="4:8" s="45" customFormat="1" ht="12.75">
      <c r="D70" s="46"/>
      <c r="E70" s="46"/>
      <c r="F70" s="46"/>
      <c r="G70" s="46"/>
      <c r="H70" s="46"/>
    </row>
    <row r="71" spans="4:8" s="45" customFormat="1" ht="12.75">
      <c r="D71" s="46"/>
      <c r="E71" s="46"/>
      <c r="F71" s="46"/>
      <c r="G71" s="46"/>
      <c r="H71" s="46"/>
    </row>
    <row r="72" spans="4:8" s="45" customFormat="1" ht="12.75">
      <c r="D72" s="46"/>
      <c r="E72" s="46"/>
      <c r="F72" s="46"/>
      <c r="G72" s="46"/>
      <c r="H72" s="46"/>
    </row>
    <row r="73" spans="4:8" s="45" customFormat="1" ht="12.75">
      <c r="D73" s="46"/>
      <c r="E73" s="46"/>
      <c r="F73" s="46"/>
      <c r="G73" s="46"/>
      <c r="H73" s="46"/>
    </row>
    <row r="74" spans="4:8" s="45" customFormat="1" ht="12.75">
      <c r="D74" s="46"/>
      <c r="E74" s="46"/>
      <c r="F74" s="46"/>
      <c r="G74" s="46"/>
      <c r="H74" s="46"/>
    </row>
    <row r="75" spans="4:8" s="45" customFormat="1" ht="12.75">
      <c r="D75" s="46"/>
      <c r="E75" s="46"/>
      <c r="F75" s="46"/>
      <c r="G75" s="46"/>
      <c r="H75" s="46"/>
    </row>
    <row r="76" spans="4:8" s="45" customFormat="1" ht="12.75">
      <c r="D76" s="46"/>
      <c r="E76" s="46"/>
      <c r="F76" s="46"/>
      <c r="G76" s="46"/>
      <c r="H76" s="46"/>
    </row>
    <row r="77" spans="4:8" s="45" customFormat="1" ht="12.75">
      <c r="D77" s="46"/>
      <c r="E77" s="46"/>
      <c r="F77" s="46"/>
      <c r="G77" s="46"/>
      <c r="H77" s="46"/>
    </row>
    <row r="78" spans="4:8" s="45" customFormat="1" ht="12.75">
      <c r="D78" s="46"/>
      <c r="E78" s="46"/>
      <c r="F78" s="46"/>
      <c r="G78" s="46"/>
      <c r="H78" s="46"/>
    </row>
    <row r="79" spans="4:8" s="45" customFormat="1" ht="12.75">
      <c r="D79" s="46"/>
      <c r="E79" s="46"/>
      <c r="F79" s="46"/>
      <c r="G79" s="46"/>
      <c r="H79" s="46"/>
    </row>
    <row r="80" spans="4:8" s="45" customFormat="1" ht="12.75">
      <c r="D80" s="46"/>
      <c r="E80" s="46"/>
      <c r="F80" s="46"/>
      <c r="G80" s="46"/>
      <c r="H80" s="46"/>
    </row>
    <row r="81" spans="4:8" s="45" customFormat="1" ht="12.75">
      <c r="D81" s="46"/>
      <c r="E81" s="46"/>
      <c r="F81" s="46"/>
      <c r="G81" s="46"/>
      <c r="H81" s="46"/>
    </row>
    <row r="82" spans="4:8" s="45" customFormat="1" ht="12.75">
      <c r="D82" s="46"/>
      <c r="E82" s="46"/>
      <c r="F82" s="46"/>
      <c r="G82" s="46"/>
      <c r="H82" s="46"/>
    </row>
    <row r="83" spans="4:8" s="45" customFormat="1" ht="12.75">
      <c r="D83" s="46"/>
      <c r="E83" s="46"/>
      <c r="F83" s="46"/>
      <c r="G83" s="46"/>
      <c r="H83" s="46"/>
    </row>
    <row r="84" spans="4:8" s="45" customFormat="1" ht="12.75">
      <c r="D84" s="46"/>
      <c r="E84" s="46"/>
      <c r="F84" s="46"/>
      <c r="G84" s="46"/>
      <c r="H84" s="46"/>
    </row>
    <row r="85" spans="4:8" s="45" customFormat="1" ht="12.75">
      <c r="D85" s="46"/>
      <c r="E85" s="46"/>
      <c r="F85" s="46"/>
      <c r="G85" s="46"/>
      <c r="H85" s="46"/>
    </row>
    <row r="86" spans="4:8" s="45" customFormat="1" ht="12.75">
      <c r="D86" s="46"/>
      <c r="E86" s="46"/>
      <c r="F86" s="46"/>
      <c r="G86" s="46"/>
      <c r="H86" s="46"/>
    </row>
    <row r="87" spans="4:8" s="45" customFormat="1" ht="12.75">
      <c r="D87" s="46"/>
      <c r="E87" s="46"/>
      <c r="F87" s="46"/>
      <c r="G87" s="46"/>
      <c r="H87" s="46"/>
    </row>
    <row r="88" spans="4:8" s="45" customFormat="1" ht="12.75">
      <c r="D88" s="46"/>
      <c r="E88" s="46"/>
      <c r="F88" s="46"/>
      <c r="G88" s="46"/>
      <c r="H88" s="46"/>
    </row>
    <row r="89" spans="4:8" s="45" customFormat="1" ht="12.75">
      <c r="D89" s="46"/>
      <c r="E89" s="46"/>
      <c r="F89" s="46"/>
      <c r="G89" s="46"/>
      <c r="H89" s="46"/>
    </row>
    <row r="90" spans="4:8" s="45" customFormat="1" ht="12.75">
      <c r="D90" s="46"/>
      <c r="E90" s="46"/>
      <c r="F90" s="46"/>
      <c r="G90" s="46"/>
      <c r="H90" s="46"/>
    </row>
    <row r="91" spans="4:8" s="45" customFormat="1" ht="12.75">
      <c r="D91" s="46"/>
      <c r="E91" s="46"/>
      <c r="F91" s="46"/>
      <c r="G91" s="46"/>
      <c r="H91" s="46"/>
    </row>
    <row r="92" spans="4:8" s="45" customFormat="1" ht="12.75">
      <c r="D92" s="46"/>
      <c r="E92" s="46"/>
      <c r="F92" s="46"/>
      <c r="G92" s="46"/>
      <c r="H92" s="46"/>
    </row>
    <row r="93" spans="4:8" s="45" customFormat="1" ht="12.75">
      <c r="D93" s="46"/>
      <c r="E93" s="46"/>
      <c r="F93" s="46"/>
      <c r="G93" s="46"/>
      <c r="H93" s="46"/>
    </row>
    <row r="94" spans="4:8" s="45" customFormat="1" ht="12.75">
      <c r="D94" s="46"/>
      <c r="E94" s="46"/>
      <c r="F94" s="46"/>
      <c r="G94" s="46"/>
      <c r="H94" s="46"/>
    </row>
    <row r="95" spans="4:8" s="45" customFormat="1" ht="12.75">
      <c r="D95" s="46"/>
      <c r="E95" s="46"/>
      <c r="F95" s="46"/>
      <c r="G95" s="46"/>
      <c r="H95" s="46"/>
    </row>
    <row r="96" spans="4:8" s="45" customFormat="1" ht="12.75">
      <c r="D96" s="46"/>
      <c r="E96" s="46"/>
      <c r="F96" s="46"/>
      <c r="G96" s="46"/>
      <c r="H96" s="46"/>
    </row>
    <row r="97" spans="4:8" s="45" customFormat="1" ht="12.75">
      <c r="D97" s="46"/>
      <c r="E97" s="46"/>
      <c r="F97" s="46"/>
      <c r="G97" s="46"/>
      <c r="H97" s="46"/>
    </row>
    <row r="98" spans="4:8" s="45" customFormat="1" ht="12.75">
      <c r="D98" s="46"/>
      <c r="E98" s="46"/>
      <c r="F98" s="46"/>
      <c r="G98" s="46"/>
      <c r="H98" s="46"/>
    </row>
    <row r="99" spans="4:8" s="45" customFormat="1" ht="12.75">
      <c r="D99" s="46"/>
      <c r="E99" s="46"/>
      <c r="F99" s="46"/>
      <c r="G99" s="46"/>
      <c r="H99" s="46"/>
    </row>
    <row r="100" spans="4:8" s="45" customFormat="1" ht="12.75">
      <c r="D100" s="46"/>
      <c r="E100" s="46"/>
      <c r="F100" s="46"/>
      <c r="G100" s="46"/>
      <c r="H100" s="46"/>
    </row>
    <row r="101" spans="4:8" s="45" customFormat="1" ht="12.75">
      <c r="D101" s="46"/>
      <c r="E101" s="46"/>
      <c r="F101" s="46"/>
      <c r="G101" s="46"/>
      <c r="H101" s="46"/>
    </row>
    <row r="102" spans="4:8" s="45" customFormat="1" ht="12.75">
      <c r="D102" s="46"/>
      <c r="E102" s="46"/>
      <c r="F102" s="46"/>
      <c r="G102" s="46"/>
      <c r="H102" s="46"/>
    </row>
    <row r="103" spans="4:8" s="45" customFormat="1" ht="12.75">
      <c r="D103" s="46"/>
      <c r="E103" s="46"/>
      <c r="F103" s="46"/>
      <c r="G103" s="46"/>
      <c r="H103" s="46"/>
    </row>
    <row r="104" spans="4:8" s="45" customFormat="1" ht="12.75">
      <c r="D104" s="46"/>
      <c r="E104" s="46"/>
      <c r="F104" s="46"/>
      <c r="G104" s="46"/>
      <c r="H104" s="46"/>
    </row>
    <row r="105" spans="4:8" s="45" customFormat="1" ht="12.75">
      <c r="D105" s="46"/>
      <c r="E105" s="46"/>
      <c r="F105" s="46"/>
      <c r="G105" s="46"/>
      <c r="H105" s="46"/>
    </row>
    <row r="106" spans="4:8" s="45" customFormat="1" ht="12.75">
      <c r="D106" s="46"/>
      <c r="E106" s="46"/>
      <c r="F106" s="46"/>
      <c r="G106" s="46"/>
      <c r="H106" s="46"/>
    </row>
    <row r="107" spans="4:8" s="45" customFormat="1" ht="12.75">
      <c r="D107" s="46"/>
      <c r="E107" s="46"/>
      <c r="F107" s="46"/>
      <c r="G107" s="46"/>
      <c r="H107" s="46"/>
    </row>
    <row r="108" spans="4:8" s="45" customFormat="1" ht="12.75">
      <c r="D108" s="46"/>
      <c r="E108" s="46"/>
      <c r="F108" s="46"/>
      <c r="G108" s="46"/>
      <c r="H108" s="46"/>
    </row>
    <row r="109" spans="4:8" s="45" customFormat="1" ht="12.75">
      <c r="D109" s="46"/>
      <c r="E109" s="46"/>
      <c r="F109" s="46"/>
      <c r="G109" s="46"/>
      <c r="H109" s="46"/>
    </row>
    <row r="110" spans="4:8" s="45" customFormat="1" ht="12.75">
      <c r="D110" s="46"/>
      <c r="E110" s="46"/>
      <c r="F110" s="46"/>
      <c r="G110" s="46"/>
      <c r="H110" s="46"/>
    </row>
    <row r="111" spans="4:8" s="45" customFormat="1" ht="12.75">
      <c r="D111" s="46"/>
      <c r="E111" s="46"/>
      <c r="F111" s="46"/>
      <c r="G111" s="46"/>
      <c r="H111" s="46"/>
    </row>
    <row r="112" spans="4:8" s="45" customFormat="1" ht="12.75">
      <c r="D112" s="46"/>
      <c r="E112" s="46"/>
      <c r="F112" s="46"/>
      <c r="G112" s="46"/>
      <c r="H112" s="46"/>
    </row>
    <row r="113" spans="4:8" s="45" customFormat="1" ht="12.75">
      <c r="D113" s="46"/>
      <c r="E113" s="46"/>
      <c r="F113" s="46"/>
      <c r="G113" s="46"/>
      <c r="H113" s="46"/>
    </row>
    <row r="114" spans="4:8" s="45" customFormat="1" ht="12.75">
      <c r="D114" s="46"/>
      <c r="E114" s="46"/>
      <c r="F114" s="46"/>
      <c r="G114" s="46"/>
      <c r="H114" s="46"/>
    </row>
    <row r="115" spans="4:8" s="45" customFormat="1" ht="12.75">
      <c r="D115" s="46"/>
      <c r="E115" s="46"/>
      <c r="F115" s="46"/>
      <c r="G115" s="46"/>
      <c r="H115" s="46"/>
    </row>
    <row r="116" spans="4:8" s="45" customFormat="1" ht="12.75">
      <c r="D116" s="46"/>
      <c r="E116" s="46"/>
      <c r="F116" s="46"/>
      <c r="G116" s="46"/>
      <c r="H116" s="46"/>
    </row>
    <row r="117" spans="4:8" s="45" customFormat="1" ht="12.75">
      <c r="D117" s="46"/>
      <c r="E117" s="46"/>
      <c r="F117" s="46"/>
      <c r="G117" s="46"/>
      <c r="H117" s="46"/>
    </row>
    <row r="118" spans="4:8" s="45" customFormat="1" ht="12.75">
      <c r="D118" s="46"/>
      <c r="E118" s="46"/>
      <c r="F118" s="46"/>
      <c r="G118" s="46"/>
      <c r="H118" s="46"/>
    </row>
    <row r="119" spans="4:8" s="45" customFormat="1" ht="12.75">
      <c r="D119" s="46"/>
      <c r="E119" s="46"/>
      <c r="F119" s="46"/>
      <c r="G119" s="46"/>
      <c r="H119" s="46"/>
    </row>
    <row r="120" spans="4:8" s="45" customFormat="1" ht="12.75">
      <c r="D120" s="46"/>
      <c r="E120" s="46"/>
      <c r="F120" s="46"/>
      <c r="G120" s="46"/>
      <c r="H120" s="46"/>
    </row>
    <row r="121" spans="4:8" s="45" customFormat="1" ht="12.75">
      <c r="D121" s="46"/>
      <c r="E121" s="46"/>
      <c r="F121" s="46"/>
      <c r="G121" s="46"/>
      <c r="H121" s="46"/>
    </row>
    <row r="122" spans="4:8" s="45" customFormat="1" ht="12.75">
      <c r="D122" s="46"/>
      <c r="E122" s="46"/>
      <c r="F122" s="46"/>
      <c r="G122" s="46"/>
      <c r="H122" s="46"/>
    </row>
    <row r="123" spans="4:8" s="45" customFormat="1" ht="12.75">
      <c r="D123" s="46"/>
      <c r="E123" s="46"/>
      <c r="F123" s="46"/>
      <c r="G123" s="46"/>
      <c r="H123" s="46"/>
    </row>
    <row r="124" spans="4:8" s="45" customFormat="1" ht="12.75">
      <c r="D124" s="46"/>
      <c r="E124" s="46"/>
      <c r="F124" s="46"/>
      <c r="G124" s="46"/>
      <c r="H124" s="46"/>
    </row>
    <row r="125" spans="4:8" s="45" customFormat="1" ht="12.75">
      <c r="D125" s="46"/>
      <c r="E125" s="46"/>
      <c r="F125" s="46"/>
      <c r="G125" s="46"/>
      <c r="H125" s="46"/>
    </row>
    <row r="126" spans="4:8" s="45" customFormat="1" ht="12.75">
      <c r="D126" s="46"/>
      <c r="E126" s="46"/>
      <c r="F126" s="46"/>
      <c r="G126" s="46"/>
      <c r="H126" s="46"/>
    </row>
    <row r="127" spans="4:8" s="45" customFormat="1" ht="12.75">
      <c r="D127" s="46"/>
      <c r="E127" s="46"/>
      <c r="F127" s="46"/>
      <c r="G127" s="46"/>
      <c r="H127" s="46"/>
    </row>
    <row r="128" spans="4:8" s="45" customFormat="1" ht="12.75">
      <c r="D128" s="46"/>
      <c r="E128" s="46"/>
      <c r="F128" s="46"/>
      <c r="G128" s="46"/>
      <c r="H128" s="46"/>
    </row>
    <row r="129" spans="4:8" s="45" customFormat="1" ht="12.75">
      <c r="D129" s="46"/>
      <c r="E129" s="46"/>
      <c r="F129" s="46"/>
      <c r="G129" s="46"/>
      <c r="H129" s="46"/>
    </row>
  </sheetData>
  <sheetProtection password="CCCC" sheet="1" objects="1" scenarios="1"/>
  <mergeCells count="2">
    <mergeCell ref="B22:E22"/>
    <mergeCell ref="I22:L22"/>
  </mergeCells>
  <conditionalFormatting sqref="D14">
    <cfRule type="expression" priority="1" dxfId="0" stopIfTrue="1">
      <formula>(D19=2)</formula>
    </cfRule>
  </conditionalFormatting>
  <conditionalFormatting sqref="D15">
    <cfRule type="expression" priority="2" dxfId="0" stopIfTrue="1">
      <formula>(D19=2)</formula>
    </cfRule>
  </conditionalFormatting>
  <conditionalFormatting sqref="D16">
    <cfRule type="expression" priority="3" dxfId="0" stopIfTrue="1">
      <formula>(D19=2)</formula>
    </cfRule>
  </conditionalFormatting>
  <conditionalFormatting sqref="K19 D19">
    <cfRule type="cellIs" priority="4" dxfId="1" operator="notBetween" stopIfTrue="1">
      <formula>1</formula>
      <formula>2</formula>
    </cfRule>
  </conditionalFormatting>
  <conditionalFormatting sqref="D18">
    <cfRule type="cellIs" priority="5" dxfId="1" operator="notBetween" stopIfTrue="1">
      <formula>0</formula>
      <formula>100</formula>
    </cfRule>
  </conditionalFormatting>
  <printOptions/>
  <pageMargins left="0.75" right="0.24" top="1" bottom="0.46" header="0.75" footer="0.17"/>
  <pageSetup horizontalDpi="600" verticalDpi="600" orientation="portrait" paperSize="9" r:id="rId4"/>
  <headerFooter alignWithMargins="0">
    <oddFooter>&amp;L    Stand: 4.11.2011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N38"/>
  <sheetViews>
    <sheetView tabSelected="1" workbookViewId="0" topLeftCell="A1">
      <selection activeCell="O25" sqref="O25"/>
    </sheetView>
  </sheetViews>
  <sheetFormatPr defaultColWidth="11.421875" defaultRowHeight="12.75"/>
  <cols>
    <col min="1" max="1" width="3.57421875" style="14" customWidth="1"/>
    <col min="2" max="2" width="17.7109375" style="1" customWidth="1"/>
    <col min="3" max="3" width="2.00390625" style="1" customWidth="1"/>
    <col min="4" max="4" width="12.7109375" style="2" customWidth="1"/>
    <col min="5" max="5" width="9.8515625" style="2" customWidth="1"/>
    <col min="6" max="6" width="1.1484375" style="2" customWidth="1"/>
    <col min="7" max="7" width="0.9921875" style="2" customWidth="1"/>
    <col min="8" max="8" width="1.1484375" style="2" customWidth="1"/>
    <col min="9" max="9" width="19.57421875" style="1" customWidth="1"/>
    <col min="10" max="10" width="1.7109375" style="1" customWidth="1"/>
    <col min="11" max="11" width="12.7109375" style="1" customWidth="1"/>
    <col min="12" max="12" width="9.00390625" style="1" bestFit="1" customWidth="1"/>
    <col min="13" max="13" width="1.1484375" style="1" customWidth="1"/>
    <col min="14" max="14" width="0.85546875" style="1" customWidth="1"/>
    <col min="15" max="16384" width="11.421875" style="1" customWidth="1"/>
  </cols>
  <sheetData>
    <row r="1" spans="1:14" ht="6.75" customHeight="1">
      <c r="A1" s="115"/>
      <c r="B1" s="49"/>
      <c r="C1" s="49"/>
      <c r="D1" s="96"/>
      <c r="E1" s="96"/>
      <c r="F1" s="96"/>
      <c r="G1" s="96"/>
      <c r="H1" s="96"/>
      <c r="I1" s="49"/>
      <c r="J1" s="49"/>
      <c r="K1" s="49"/>
      <c r="L1" s="49"/>
      <c r="M1" s="116"/>
      <c r="N1" s="45"/>
    </row>
    <row r="2" spans="1:14" ht="15.75" customHeight="1">
      <c r="A2" s="117"/>
      <c r="B2" s="178" t="s">
        <v>28</v>
      </c>
      <c r="C2" s="179"/>
      <c r="D2" s="180"/>
      <c r="E2" s="180"/>
      <c r="F2" s="180"/>
      <c r="G2" s="180"/>
      <c r="H2" s="180"/>
      <c r="I2" s="179"/>
      <c r="J2" s="179"/>
      <c r="K2" s="179"/>
      <c r="L2" s="114"/>
      <c r="M2" s="118"/>
      <c r="N2" s="57"/>
    </row>
    <row r="3" spans="1:13" ht="4.5" customHeight="1" thickBot="1">
      <c r="A3" s="119"/>
      <c r="B3" s="14"/>
      <c r="C3" s="14"/>
      <c r="D3" s="15"/>
      <c r="E3" s="15"/>
      <c r="F3" s="15"/>
      <c r="G3" s="15"/>
      <c r="H3" s="15"/>
      <c r="I3" s="14"/>
      <c r="J3" s="14"/>
      <c r="K3" s="14"/>
      <c r="L3" s="14"/>
      <c r="M3" s="35"/>
    </row>
    <row r="4" spans="1:13" ht="12.75">
      <c r="A4" s="120"/>
      <c r="B4" s="7" t="s">
        <v>29</v>
      </c>
      <c r="C4" s="7"/>
      <c r="D4" s="8"/>
      <c r="E4" s="8"/>
      <c r="F4" s="8"/>
      <c r="G4" s="9"/>
      <c r="H4" s="10"/>
      <c r="I4" s="11" t="s">
        <v>30</v>
      </c>
      <c r="J4" s="11"/>
      <c r="K4" s="12"/>
      <c r="L4" s="12"/>
      <c r="M4" s="34"/>
    </row>
    <row r="5" spans="1:13" ht="6" customHeight="1">
      <c r="A5" s="119"/>
      <c r="B5" s="14"/>
      <c r="C5" s="14"/>
      <c r="D5" s="15"/>
      <c r="E5" s="15"/>
      <c r="F5" s="15"/>
      <c r="G5" s="16"/>
      <c r="H5" s="15"/>
      <c r="I5" s="14"/>
      <c r="J5" s="14"/>
      <c r="K5" s="17"/>
      <c r="L5" s="15"/>
      <c r="M5" s="35"/>
    </row>
    <row r="6" spans="1:13" ht="15.75" customHeight="1" thickBot="1">
      <c r="A6" s="119"/>
      <c r="B6" s="14"/>
      <c r="C6" s="14"/>
      <c r="D6" s="15"/>
      <c r="E6" s="15"/>
      <c r="F6" s="15"/>
      <c r="G6" s="16"/>
      <c r="H6" s="15"/>
      <c r="I6" s="14"/>
      <c r="J6" s="14"/>
      <c r="K6" s="17"/>
      <c r="L6" s="15"/>
      <c r="M6" s="35"/>
    </row>
    <row r="7" spans="1:13" ht="16.5" thickBot="1">
      <c r="A7" s="119"/>
      <c r="B7" s="18" t="s">
        <v>17</v>
      </c>
      <c r="C7" s="17"/>
      <c r="D7" s="4">
        <v>40</v>
      </c>
      <c r="E7" s="19" t="s">
        <v>2</v>
      </c>
      <c r="F7" s="19"/>
      <c r="G7" s="16"/>
      <c r="H7" s="15"/>
      <c r="I7" s="18" t="s">
        <v>17</v>
      </c>
      <c r="J7" s="17"/>
      <c r="K7" s="4">
        <v>650</v>
      </c>
      <c r="L7" s="19" t="s">
        <v>2</v>
      </c>
      <c r="M7" s="35"/>
    </row>
    <row r="8" spans="1:13" ht="5.25" customHeight="1" thickBot="1">
      <c r="A8" s="119"/>
      <c r="B8" s="18"/>
      <c r="C8" s="17"/>
      <c r="D8" s="18"/>
      <c r="E8" s="19"/>
      <c r="F8" s="19"/>
      <c r="G8" s="16"/>
      <c r="H8" s="15"/>
      <c r="I8" s="18"/>
      <c r="J8" s="17"/>
      <c r="K8" s="18"/>
      <c r="L8" s="19"/>
      <c r="M8" s="35"/>
    </row>
    <row r="9" spans="1:13" ht="16.5" thickBot="1">
      <c r="A9" s="119"/>
      <c r="B9" s="48" t="s">
        <v>32</v>
      </c>
      <c r="C9" s="65"/>
      <c r="D9" s="64">
        <v>5</v>
      </c>
      <c r="E9" s="66" t="s">
        <v>31</v>
      </c>
      <c r="F9" s="19"/>
      <c r="G9" s="16"/>
      <c r="H9" s="15"/>
      <c r="I9" s="48" t="s">
        <v>32</v>
      </c>
      <c r="J9" s="65"/>
      <c r="K9" s="64">
        <v>5</v>
      </c>
      <c r="L9" s="66" t="s">
        <v>31</v>
      </c>
      <c r="M9" s="35"/>
    </row>
    <row r="10" spans="1:13" ht="16.5" thickBot="1">
      <c r="A10" s="119"/>
      <c r="B10" s="67" t="s">
        <v>24</v>
      </c>
      <c r="C10" s="68"/>
      <c r="D10" s="43">
        <f>3.14*D9*D9/4</f>
        <v>19.625</v>
      </c>
      <c r="E10" s="69" t="s">
        <v>5</v>
      </c>
      <c r="F10" s="19"/>
      <c r="G10" s="16"/>
      <c r="H10" s="15"/>
      <c r="I10" s="67" t="s">
        <v>24</v>
      </c>
      <c r="J10" s="68"/>
      <c r="K10" s="43">
        <f>3.14*K9*K9/4</f>
        <v>19.625</v>
      </c>
      <c r="L10" s="69" t="s">
        <v>5</v>
      </c>
      <c r="M10" s="35"/>
    </row>
    <row r="11" spans="1:13" ht="7.5" customHeight="1" thickBot="1">
      <c r="A11" s="119"/>
      <c r="B11" s="18"/>
      <c r="C11" s="17"/>
      <c r="D11" s="70"/>
      <c r="E11" s="19"/>
      <c r="F11" s="19"/>
      <c r="G11" s="16"/>
      <c r="H11" s="15"/>
      <c r="I11" s="18"/>
      <c r="J11" s="17"/>
      <c r="K11" s="71"/>
      <c r="L11" s="19"/>
      <c r="M11" s="35"/>
    </row>
    <row r="12" spans="1:13" ht="16.5" thickBot="1">
      <c r="A12" s="119"/>
      <c r="B12" s="18" t="s">
        <v>24</v>
      </c>
      <c r="C12" s="17"/>
      <c r="D12" s="5">
        <v>1.5</v>
      </c>
      <c r="E12" s="19" t="s">
        <v>5</v>
      </c>
      <c r="F12" s="19"/>
      <c r="G12" s="16"/>
      <c r="H12" s="15"/>
      <c r="I12" s="18" t="s">
        <v>24</v>
      </c>
      <c r="J12" s="17"/>
      <c r="K12" s="64">
        <v>19.63</v>
      </c>
      <c r="L12" s="19" t="s">
        <v>5</v>
      </c>
      <c r="M12" s="35"/>
    </row>
    <row r="13" spans="1:13" ht="16.5" thickBot="1">
      <c r="A13" s="119"/>
      <c r="B13" s="18" t="s">
        <v>26</v>
      </c>
      <c r="C13" s="17"/>
      <c r="D13" s="5">
        <v>230</v>
      </c>
      <c r="E13" s="19" t="s">
        <v>7</v>
      </c>
      <c r="F13" s="19"/>
      <c r="G13" s="16"/>
      <c r="H13" s="15"/>
      <c r="I13" s="18" t="s">
        <v>26</v>
      </c>
      <c r="J13" s="17"/>
      <c r="K13" s="5">
        <v>230</v>
      </c>
      <c r="L13" s="19" t="s">
        <v>7</v>
      </c>
      <c r="M13" s="35"/>
    </row>
    <row r="14" spans="1:13" ht="6" customHeight="1" thickBot="1">
      <c r="A14" s="119"/>
      <c r="B14" s="18"/>
      <c r="C14" s="17"/>
      <c r="D14" s="18"/>
      <c r="E14" s="19"/>
      <c r="F14" s="19"/>
      <c r="G14" s="16"/>
      <c r="H14" s="15"/>
      <c r="I14" s="18"/>
      <c r="J14" s="17"/>
      <c r="K14" s="18"/>
      <c r="L14" s="19"/>
      <c r="M14" s="35"/>
    </row>
    <row r="15" spans="1:13" ht="16.5" thickBot="1">
      <c r="A15" s="119"/>
      <c r="B15" s="18" t="s">
        <v>25</v>
      </c>
      <c r="C15" s="18"/>
      <c r="D15" s="4">
        <v>440</v>
      </c>
      <c r="E15" s="19" t="s">
        <v>1</v>
      </c>
      <c r="F15" s="19"/>
      <c r="G15" s="16"/>
      <c r="H15" s="15"/>
      <c r="I15" s="18" t="s">
        <v>4</v>
      </c>
      <c r="J15" s="18"/>
      <c r="K15" s="44">
        <v>25</v>
      </c>
      <c r="L15" s="19" t="s">
        <v>8</v>
      </c>
      <c r="M15" s="35"/>
    </row>
    <row r="16" spans="1:13" ht="16.5" thickBot="1">
      <c r="A16" s="119"/>
      <c r="B16" s="18" t="s">
        <v>3</v>
      </c>
      <c r="C16" s="17"/>
      <c r="D16" s="5">
        <v>1</v>
      </c>
      <c r="E16" s="19"/>
      <c r="F16" s="19"/>
      <c r="G16" s="16"/>
      <c r="H16" s="15"/>
      <c r="I16" s="18" t="s">
        <v>3</v>
      </c>
      <c r="J16" s="17"/>
      <c r="K16" s="5">
        <v>1</v>
      </c>
      <c r="L16" s="15"/>
      <c r="M16" s="35"/>
    </row>
    <row r="17" spans="1:13" ht="6" customHeight="1">
      <c r="A17" s="119"/>
      <c r="B17" s="18"/>
      <c r="C17" s="17"/>
      <c r="D17" s="47"/>
      <c r="E17" s="19"/>
      <c r="F17" s="19"/>
      <c r="G17" s="16"/>
      <c r="H17" s="15"/>
      <c r="I17" s="18"/>
      <c r="J17" s="17"/>
      <c r="K17" s="47"/>
      <c r="L17" s="15"/>
      <c r="M17" s="35"/>
    </row>
    <row r="18" spans="1:13" ht="13.5" customHeight="1" thickBot="1">
      <c r="A18" s="119"/>
      <c r="B18" s="48" t="s">
        <v>13</v>
      </c>
      <c r="C18" s="49"/>
      <c r="D18" s="50"/>
      <c r="E18" s="51"/>
      <c r="F18" s="15"/>
      <c r="G18" s="16"/>
      <c r="H18" s="15"/>
      <c r="I18" s="48" t="s">
        <v>13</v>
      </c>
      <c r="J18" s="49"/>
      <c r="K18" s="50"/>
      <c r="L18" s="51"/>
      <c r="M18" s="35"/>
    </row>
    <row r="19" spans="1:13" ht="20.25" customHeight="1" thickBot="1">
      <c r="A19" s="119"/>
      <c r="B19" s="58" t="s">
        <v>15</v>
      </c>
      <c r="C19" s="52"/>
      <c r="D19" s="59">
        <v>1</v>
      </c>
      <c r="E19" s="53" t="str">
        <f>IF(D19=1,"(Cu)","(Al)")</f>
        <v>(Cu)</v>
      </c>
      <c r="F19" s="40"/>
      <c r="G19" s="16"/>
      <c r="H19" s="15"/>
      <c r="I19" s="58" t="s">
        <v>15</v>
      </c>
      <c r="J19" s="52"/>
      <c r="K19" s="59">
        <v>1</v>
      </c>
      <c r="L19" s="53" t="str">
        <f>IF(K19=1,"(Cu)","(Al)")</f>
        <v>(Cu)</v>
      </c>
      <c r="M19" s="35"/>
    </row>
    <row r="20" spans="1:13" ht="21.75" customHeight="1">
      <c r="A20" s="119"/>
      <c r="B20" s="56" t="s">
        <v>27</v>
      </c>
      <c r="C20" s="54"/>
      <c r="D20" s="63">
        <f>IF(D19=1,58,33)</f>
        <v>58</v>
      </c>
      <c r="E20" s="55" t="s">
        <v>14</v>
      </c>
      <c r="F20" s="20"/>
      <c r="G20" s="21"/>
      <c r="H20" s="22"/>
      <c r="I20" s="56" t="s">
        <v>27</v>
      </c>
      <c r="J20" s="54"/>
      <c r="K20" s="63">
        <f>IF(K19=1,58,33)</f>
        <v>58</v>
      </c>
      <c r="L20" s="55" t="s">
        <v>14</v>
      </c>
      <c r="M20" s="35"/>
    </row>
    <row r="21" spans="1:13" ht="6" customHeight="1">
      <c r="A21" s="121"/>
      <c r="B21" s="30"/>
      <c r="C21" s="30"/>
      <c r="D21" s="31"/>
      <c r="E21" s="31"/>
      <c r="F21" s="31"/>
      <c r="G21" s="32"/>
      <c r="H21" s="31"/>
      <c r="I21" s="30"/>
      <c r="J21" s="30"/>
      <c r="K21" s="33"/>
      <c r="L21" s="31"/>
      <c r="M21" s="36"/>
    </row>
    <row r="22" spans="1:13" ht="15">
      <c r="A22" s="122"/>
      <c r="B22" s="182" t="s">
        <v>12</v>
      </c>
      <c r="C22" s="182"/>
      <c r="D22" s="182"/>
      <c r="E22" s="182"/>
      <c r="F22" s="41"/>
      <c r="G22" s="23"/>
      <c r="H22" s="38"/>
      <c r="I22" s="182" t="s">
        <v>12</v>
      </c>
      <c r="J22" s="182"/>
      <c r="K22" s="182"/>
      <c r="L22" s="182"/>
      <c r="M22" s="39"/>
    </row>
    <row r="23" spans="1:13" ht="8.25" customHeight="1">
      <c r="A23" s="119"/>
      <c r="B23" s="19"/>
      <c r="C23" s="19"/>
      <c r="D23" s="19"/>
      <c r="E23" s="19"/>
      <c r="F23" s="19"/>
      <c r="G23" s="23"/>
      <c r="H23" s="19"/>
      <c r="I23" s="19"/>
      <c r="J23" s="19"/>
      <c r="K23" s="19"/>
      <c r="L23" s="19"/>
      <c r="M23" s="35"/>
    </row>
    <row r="24" spans="1:13" ht="15">
      <c r="A24" s="119"/>
      <c r="B24" s="24" t="s">
        <v>4</v>
      </c>
      <c r="C24" s="25"/>
      <c r="D24" s="42">
        <f>D15/(D13*D16)</f>
        <v>1.9130434782608696</v>
      </c>
      <c r="E24" s="19" t="s">
        <v>8</v>
      </c>
      <c r="F24" s="19"/>
      <c r="G24" s="16"/>
      <c r="H24" s="15"/>
      <c r="I24" s="24" t="s">
        <v>0</v>
      </c>
      <c r="J24" s="25"/>
      <c r="K24" s="43">
        <f>K13*K15*K16</f>
        <v>5750</v>
      </c>
      <c r="L24" s="19" t="s">
        <v>1</v>
      </c>
      <c r="M24" s="35"/>
    </row>
    <row r="25" spans="1:13" ht="7.5" customHeight="1">
      <c r="A25" s="119"/>
      <c r="B25" s="24"/>
      <c r="C25" s="25"/>
      <c r="D25" s="15"/>
      <c r="E25" s="19"/>
      <c r="F25" s="19"/>
      <c r="G25" s="16"/>
      <c r="H25" s="15"/>
      <c r="I25" s="24"/>
      <c r="J25" s="25"/>
      <c r="K25" s="15"/>
      <c r="L25" s="19"/>
      <c r="M25" s="35"/>
    </row>
    <row r="26" spans="1:13" ht="15">
      <c r="A26" s="119"/>
      <c r="B26" s="24" t="s">
        <v>9</v>
      </c>
      <c r="C26" s="25"/>
      <c r="D26" s="91">
        <f>2*D7*D24/(D20*D12)</f>
        <v>1.75912043978011</v>
      </c>
      <c r="E26" s="19" t="s">
        <v>7</v>
      </c>
      <c r="F26" s="19"/>
      <c r="G26" s="16"/>
      <c r="H26" s="15"/>
      <c r="I26" s="24" t="s">
        <v>9</v>
      </c>
      <c r="J26" s="25"/>
      <c r="K26" s="3">
        <f>2*K7*K15/(K20*K12)</f>
        <v>28.545329984014614</v>
      </c>
      <c r="L26" s="19" t="s">
        <v>7</v>
      </c>
      <c r="M26" s="35"/>
    </row>
    <row r="27" spans="1:13" ht="7.5" customHeight="1">
      <c r="A27" s="119"/>
      <c r="B27" s="24"/>
      <c r="C27" s="25"/>
      <c r="D27" s="92"/>
      <c r="E27" s="19"/>
      <c r="F27" s="19"/>
      <c r="G27" s="16"/>
      <c r="H27" s="15"/>
      <c r="I27" s="24"/>
      <c r="J27" s="25"/>
      <c r="K27" s="15"/>
      <c r="L27" s="19"/>
      <c r="M27" s="35"/>
    </row>
    <row r="28" spans="1:13" ht="15">
      <c r="A28" s="119"/>
      <c r="B28" s="24" t="s">
        <v>9</v>
      </c>
      <c r="C28" s="25"/>
      <c r="D28" s="91">
        <f>100*D26/D13</f>
        <v>0.764834973817439</v>
      </c>
      <c r="E28" s="26" t="s">
        <v>11</v>
      </c>
      <c r="F28" s="26"/>
      <c r="G28" s="27"/>
      <c r="H28" s="28"/>
      <c r="I28" s="24" t="s">
        <v>10</v>
      </c>
      <c r="J28" s="25"/>
      <c r="K28" s="3">
        <f>100*K26/K13</f>
        <v>12.411013036528093</v>
      </c>
      <c r="L28" s="26" t="s">
        <v>11</v>
      </c>
      <c r="M28" s="35"/>
    </row>
    <row r="29" spans="1:13" ht="12.75">
      <c r="A29" s="119"/>
      <c r="B29" s="14"/>
      <c r="C29" s="14"/>
      <c r="D29" s="15"/>
      <c r="E29" s="14"/>
      <c r="F29" s="14"/>
      <c r="G29" s="16"/>
      <c r="H29" s="15"/>
      <c r="I29" s="14"/>
      <c r="J29" s="14"/>
      <c r="K29" s="14"/>
      <c r="L29" s="14"/>
      <c r="M29" s="35"/>
    </row>
    <row r="30" spans="1:13" ht="9" customHeight="1">
      <c r="A30" s="123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24"/>
    </row>
    <row r="31" spans="1:13" ht="12.75">
      <c r="A31" s="125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7"/>
    </row>
    <row r="32" spans="1:13" ht="19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4" ht="13.5" thickBot="1">
      <c r="A33" s="154"/>
      <c r="B33" s="157"/>
      <c r="C33" s="157"/>
      <c r="D33" s="167"/>
      <c r="E33" s="167"/>
      <c r="F33" s="167"/>
      <c r="G33" s="167"/>
      <c r="H33" s="167"/>
      <c r="I33" s="157"/>
      <c r="J33" s="157"/>
      <c r="K33" s="157"/>
      <c r="L33" s="157"/>
      <c r="M33" s="168"/>
      <c r="N33" s="19"/>
    </row>
    <row r="34" spans="1:14" ht="15.75" thickBot="1">
      <c r="A34" s="155"/>
      <c r="B34" s="160" t="s">
        <v>23</v>
      </c>
      <c r="C34" s="161"/>
      <c r="D34" s="60">
        <v>125</v>
      </c>
      <c r="E34" s="169"/>
      <c r="F34" s="170" t="s">
        <v>18</v>
      </c>
      <c r="G34" s="169"/>
      <c r="H34" s="161"/>
      <c r="I34" s="161"/>
      <c r="J34" s="161"/>
      <c r="K34" s="161"/>
      <c r="L34" s="161"/>
      <c r="M34" s="171"/>
      <c r="N34" s="19"/>
    </row>
    <row r="35" spans="1:14" ht="12.75">
      <c r="A35" s="155"/>
      <c r="B35" s="161"/>
      <c r="C35" s="161"/>
      <c r="D35" s="61">
        <v>33</v>
      </c>
      <c r="E35" s="169"/>
      <c r="F35" s="172" t="s">
        <v>22</v>
      </c>
      <c r="G35" s="169"/>
      <c r="H35" s="161"/>
      <c r="I35" s="161"/>
      <c r="J35" s="161"/>
      <c r="K35" s="161"/>
      <c r="L35" s="161"/>
      <c r="M35" s="171"/>
      <c r="N35" s="19"/>
    </row>
    <row r="36" spans="1:14" ht="15">
      <c r="A36" s="155"/>
      <c r="B36" s="161"/>
      <c r="C36" s="161"/>
      <c r="D36" s="62">
        <v>54.190751445086704</v>
      </c>
      <c r="E36" s="169"/>
      <c r="F36" s="170" t="s">
        <v>19</v>
      </c>
      <c r="G36" s="169"/>
      <c r="H36" s="161"/>
      <c r="I36" s="161"/>
      <c r="J36" s="161"/>
      <c r="K36" s="161"/>
      <c r="L36" s="161"/>
      <c r="M36" s="171"/>
      <c r="N36" s="19"/>
    </row>
    <row r="37" spans="1:14" ht="12.75">
      <c r="A37" s="156"/>
      <c r="B37" s="162"/>
      <c r="C37" s="162"/>
      <c r="D37" s="173"/>
      <c r="E37" s="173"/>
      <c r="F37" s="173"/>
      <c r="G37" s="173"/>
      <c r="H37" s="173"/>
      <c r="I37" s="162"/>
      <c r="J37" s="162"/>
      <c r="K37" s="162"/>
      <c r="L37" s="162"/>
      <c r="M37" s="174"/>
      <c r="N37" s="19"/>
    </row>
    <row r="38" spans="1:14" ht="3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</sheetData>
  <sheetProtection sheet="1" objects="1" scenarios="1"/>
  <mergeCells count="2">
    <mergeCell ref="B22:E22"/>
    <mergeCell ref="I22:L22"/>
  </mergeCells>
  <conditionalFormatting sqref="D19 K19">
    <cfRule type="cellIs" priority="1" dxfId="1" operator="notBetween" stopIfTrue="1">
      <formula>1</formula>
      <formula>2</formula>
    </cfRule>
  </conditionalFormatting>
  <printOptions/>
  <pageMargins left="0.7874015748031497" right="0.24" top="0.984251968503937" bottom="0.36" header="0.83" footer="0.17"/>
  <pageSetup horizontalDpi="600" verticalDpi="600" orientation="portrait" paperSize="9" r:id="rId4"/>
  <headerFooter alignWithMargins="0">
    <oddFooter>&amp;L    Stand: 4.11.2011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E24"/>
  <sheetViews>
    <sheetView workbookViewId="0" topLeftCell="A1">
      <selection activeCell="C35" sqref="C35"/>
    </sheetView>
  </sheetViews>
  <sheetFormatPr defaultColWidth="11.421875" defaultRowHeight="12.75"/>
  <cols>
    <col min="1" max="2" width="11.421875" style="80" customWidth="1"/>
  </cols>
  <sheetData>
    <row r="1" spans="1:3" ht="12.75">
      <c r="A1" s="82" t="s">
        <v>40</v>
      </c>
      <c r="B1" s="82" t="s">
        <v>41</v>
      </c>
      <c r="C1" s="82" t="s">
        <v>41</v>
      </c>
    </row>
    <row r="2" spans="1:3" ht="12.75">
      <c r="A2" s="83" t="s">
        <v>8</v>
      </c>
      <c r="B2" s="83" t="s">
        <v>43</v>
      </c>
      <c r="C2" s="83" t="s">
        <v>44</v>
      </c>
    </row>
    <row r="3" spans="1:3" ht="12.75">
      <c r="A3" s="83" t="s">
        <v>42</v>
      </c>
      <c r="B3" s="83" t="s">
        <v>39</v>
      </c>
      <c r="C3" s="83" t="s">
        <v>39</v>
      </c>
    </row>
    <row r="4" spans="1:3" ht="12.75">
      <c r="A4" s="80">
        <v>2.5</v>
      </c>
      <c r="B4" s="81">
        <v>7.15</v>
      </c>
      <c r="C4">
        <v>0</v>
      </c>
    </row>
    <row r="5" spans="1:3" ht="12.75">
      <c r="A5" s="80">
        <v>4</v>
      </c>
      <c r="B5" s="81">
        <v>4.47</v>
      </c>
      <c r="C5">
        <v>0</v>
      </c>
    </row>
    <row r="6" spans="1:3" ht="12.75">
      <c r="A6" s="80">
        <v>6</v>
      </c>
      <c r="B6" s="81">
        <v>2.98</v>
      </c>
      <c r="C6">
        <v>0</v>
      </c>
    </row>
    <row r="7" spans="1:3" ht="12.75">
      <c r="A7" s="80">
        <v>10</v>
      </c>
      <c r="B7" s="81">
        <v>1.79</v>
      </c>
      <c r="C7">
        <v>0</v>
      </c>
    </row>
    <row r="8" spans="1:3" ht="12.75">
      <c r="A8" s="80">
        <v>16</v>
      </c>
      <c r="B8" s="81">
        <v>1.12</v>
      </c>
      <c r="C8">
        <v>0</v>
      </c>
    </row>
    <row r="9" spans="1:3" ht="12.75">
      <c r="A9" s="80">
        <v>25</v>
      </c>
      <c r="B9" s="81">
        <v>0.722</v>
      </c>
      <c r="C9">
        <v>0</v>
      </c>
    </row>
    <row r="10" spans="1:3" ht="12.75">
      <c r="A10" s="80">
        <v>35</v>
      </c>
      <c r="B10" s="81">
        <v>0.518</v>
      </c>
      <c r="C10">
        <v>0</v>
      </c>
    </row>
    <row r="11" spans="1:5" ht="12.75">
      <c r="A11" s="80">
        <v>50</v>
      </c>
      <c r="B11" s="81">
        <v>0.366</v>
      </c>
      <c r="C11" s="84">
        <v>0.08478000000000002</v>
      </c>
      <c r="E11" s="84"/>
    </row>
    <row r="12" spans="1:5" ht="12.75">
      <c r="A12" s="80">
        <v>70</v>
      </c>
      <c r="B12" s="81">
        <v>0.265</v>
      </c>
      <c r="C12" s="84">
        <v>0.08164</v>
      </c>
      <c r="E12" s="84"/>
    </row>
    <row r="13" spans="1:5" ht="12.75">
      <c r="A13" s="80">
        <v>95</v>
      </c>
      <c r="B13" s="81">
        <v>0.2</v>
      </c>
      <c r="C13" s="84">
        <v>0.0785</v>
      </c>
      <c r="E13" s="84"/>
    </row>
    <row r="14" spans="1:5" ht="12.75">
      <c r="A14" s="80">
        <v>120</v>
      </c>
      <c r="B14" s="81">
        <v>0.161</v>
      </c>
      <c r="C14" s="84">
        <v>0.07536</v>
      </c>
      <c r="E14" s="84"/>
    </row>
    <row r="15" spans="1:5" ht="12.75">
      <c r="A15" s="80">
        <v>150</v>
      </c>
      <c r="B15" s="81">
        <v>0.131</v>
      </c>
      <c r="C15" s="84">
        <v>0.07222</v>
      </c>
      <c r="E15" s="84"/>
    </row>
    <row r="16" spans="1:5" ht="12.75">
      <c r="A16" s="80">
        <v>185</v>
      </c>
      <c r="B16" s="81">
        <v>0.109</v>
      </c>
      <c r="C16" s="84">
        <v>0.06908000000000002</v>
      </c>
      <c r="E16" s="84"/>
    </row>
    <row r="17" spans="1:5" ht="12.75">
      <c r="A17" s="80">
        <v>240</v>
      </c>
      <c r="B17" s="81">
        <v>0.089</v>
      </c>
      <c r="C17" s="84">
        <v>0.06594</v>
      </c>
      <c r="E17" s="84"/>
    </row>
    <row r="18" spans="1:5" ht="13.5" thickBot="1">
      <c r="A18" s="80">
        <v>300</v>
      </c>
      <c r="B18" s="81">
        <v>0.071</v>
      </c>
      <c r="C18" s="84">
        <v>0.06280000000000001</v>
      </c>
      <c r="E18" s="84"/>
    </row>
    <row r="19" spans="1:3" ht="13.5" thickBot="1">
      <c r="A19" s="85"/>
      <c r="B19" s="86" t="s">
        <v>47</v>
      </c>
      <c r="C19" s="87"/>
    </row>
    <row r="21" spans="2:3" ht="12.75">
      <c r="B21" s="80" t="s">
        <v>48</v>
      </c>
      <c r="C21" t="s">
        <v>52</v>
      </c>
    </row>
    <row r="22" spans="2:3" ht="12.75">
      <c r="B22" s="80" t="s">
        <v>49</v>
      </c>
      <c r="C22" t="s">
        <v>53</v>
      </c>
    </row>
    <row r="23" spans="2:3" ht="12.75">
      <c r="B23" s="80" t="s">
        <v>50</v>
      </c>
      <c r="C23" t="s">
        <v>54</v>
      </c>
    </row>
    <row r="24" spans="2:3" ht="12.75">
      <c r="B24" s="80" t="s">
        <v>51</v>
      </c>
      <c r="C24" t="s">
        <v>55</v>
      </c>
    </row>
  </sheetData>
  <sheetProtection password="CCCC" sheet="1" objects="1" scenarios="1"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B61"/>
  <sheetViews>
    <sheetView workbookViewId="0" topLeftCell="A1">
      <selection activeCell="C27" sqref="C27"/>
    </sheetView>
  </sheetViews>
  <sheetFormatPr defaultColWidth="11.421875" defaultRowHeight="12.75"/>
  <cols>
    <col min="1" max="1" width="5.00390625" style="0" customWidth="1"/>
    <col min="2" max="2" width="9.140625" style="80" customWidth="1"/>
    <col min="3" max="3" width="34.57421875" style="0" bestFit="1" customWidth="1"/>
    <col min="4" max="4" width="8.421875" style="98" customWidth="1"/>
    <col min="5" max="5" width="8.00390625" style="80" bestFit="1" customWidth="1"/>
    <col min="6" max="6" width="0.9921875" style="0" customWidth="1"/>
    <col min="7" max="7" width="1.1484375" style="0" customWidth="1"/>
    <col min="8" max="8" width="25.140625" style="0" customWidth="1"/>
    <col min="9" max="27" width="11.421875" style="1" customWidth="1"/>
  </cols>
  <sheetData>
    <row r="1" spans="2:5" s="1" customFormat="1" ht="6.75" customHeight="1">
      <c r="B1" s="2"/>
      <c r="D1" s="2"/>
      <c r="E1" s="2"/>
    </row>
    <row r="2" spans="1:9" s="1" customFormat="1" ht="15.75" customHeight="1">
      <c r="A2" s="143"/>
      <c r="B2" s="144" t="s">
        <v>70</v>
      </c>
      <c r="C2" s="143"/>
      <c r="D2" s="145"/>
      <c r="E2" s="145"/>
      <c r="F2" s="145"/>
      <c r="G2" s="145"/>
      <c r="H2" s="145"/>
      <c r="I2" s="140"/>
    </row>
    <row r="3" spans="2:8" s="105" customFormat="1" ht="4.5" customHeight="1" thickBot="1">
      <c r="B3" s="106"/>
      <c r="D3" s="107"/>
      <c r="E3" s="107"/>
      <c r="F3" s="107"/>
      <c r="G3" s="107"/>
      <c r="H3" s="107"/>
    </row>
    <row r="4" spans="5:27" s="99" customFormat="1" ht="11.25" customHeight="1">
      <c r="E4" s="10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="100" customFormat="1" ht="4.5" customHeight="1">
      <c r="E5" s="102"/>
    </row>
    <row r="6" spans="1:8" ht="12.75">
      <c r="A6" s="1"/>
      <c r="B6" s="108" t="s">
        <v>59</v>
      </c>
      <c r="C6" s="109" t="s">
        <v>60</v>
      </c>
      <c r="D6" s="108" t="s">
        <v>61</v>
      </c>
      <c r="E6" s="108" t="s">
        <v>62</v>
      </c>
      <c r="F6" s="1"/>
      <c r="G6" s="1"/>
      <c r="H6" s="1"/>
    </row>
    <row r="7" spans="1:8" ht="6" customHeight="1" thickBot="1">
      <c r="A7" s="1"/>
      <c r="B7" s="108"/>
      <c r="C7" s="109"/>
      <c r="D7" s="108"/>
      <c r="E7" s="108"/>
      <c r="F7" s="1"/>
      <c r="G7" s="1"/>
      <c r="H7" s="1"/>
    </row>
    <row r="8" spans="1:27" s="94" customFormat="1" ht="16.5" thickBot="1">
      <c r="A8" s="110"/>
      <c r="B8" s="108" t="s">
        <v>66</v>
      </c>
      <c r="C8" s="109" t="s">
        <v>56</v>
      </c>
      <c r="D8" s="4">
        <v>4</v>
      </c>
      <c r="E8" s="111" t="s">
        <v>78</v>
      </c>
      <c r="F8" s="136">
        <f>D8-1</f>
        <v>3</v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</row>
    <row r="9" spans="1:8" ht="16.5" thickBot="1">
      <c r="A9" s="1"/>
      <c r="B9" s="108" t="s">
        <v>71</v>
      </c>
      <c r="C9" s="109" t="s">
        <v>57</v>
      </c>
      <c r="D9" s="4">
        <v>230</v>
      </c>
      <c r="E9" s="108" t="s">
        <v>1</v>
      </c>
      <c r="F9" s="1"/>
      <c r="G9" s="1"/>
      <c r="H9" s="1"/>
    </row>
    <row r="10" spans="1:8" ht="16.5" thickBot="1">
      <c r="A10" s="1"/>
      <c r="B10" s="108" t="s">
        <v>72</v>
      </c>
      <c r="C10" s="109" t="s">
        <v>79</v>
      </c>
      <c r="D10" s="104">
        <v>10</v>
      </c>
      <c r="E10" s="108" t="s">
        <v>2</v>
      </c>
      <c r="F10" s="1"/>
      <c r="G10" s="1"/>
      <c r="H10" s="1"/>
    </row>
    <row r="11" spans="1:8" ht="16.5" thickBot="1">
      <c r="A11" s="1"/>
      <c r="B11" s="108" t="s">
        <v>80</v>
      </c>
      <c r="C11" s="109" t="s">
        <v>81</v>
      </c>
      <c r="D11" s="137">
        <v>1.5</v>
      </c>
      <c r="E11" s="108" t="s">
        <v>5</v>
      </c>
      <c r="F11" s="1"/>
      <c r="G11" s="1"/>
      <c r="H11" s="1"/>
    </row>
    <row r="12" spans="1:8" ht="16.5" thickBot="1">
      <c r="A12" s="1"/>
      <c r="B12" s="108" t="s">
        <v>73</v>
      </c>
      <c r="C12" s="109" t="s">
        <v>58</v>
      </c>
      <c r="D12" s="103">
        <v>30</v>
      </c>
      <c r="E12" s="108" t="s">
        <v>2</v>
      </c>
      <c r="F12" s="1"/>
      <c r="G12" s="1"/>
      <c r="H12" s="1"/>
    </row>
    <row r="13" spans="1:8" ht="16.5" thickBot="1">
      <c r="A13" s="1"/>
      <c r="B13" s="108" t="s">
        <v>74</v>
      </c>
      <c r="C13" s="109" t="s">
        <v>82</v>
      </c>
      <c r="D13" s="138">
        <v>1.5</v>
      </c>
      <c r="E13" s="108" t="s">
        <v>5</v>
      </c>
      <c r="F13" s="1"/>
      <c r="G13" s="1"/>
      <c r="H13" s="1"/>
    </row>
    <row r="14" spans="1:9" ht="5.25" customHeight="1" thickBot="1">
      <c r="A14" s="1"/>
      <c r="B14" s="2"/>
      <c r="C14" s="1"/>
      <c r="E14" s="2"/>
      <c r="F14" s="1"/>
      <c r="G14" s="1"/>
      <c r="H14" s="14"/>
      <c r="I14" s="14"/>
    </row>
    <row r="15" spans="1:9" ht="16.5" thickBot="1">
      <c r="A15" s="1"/>
      <c r="B15" s="108" t="s">
        <v>75</v>
      </c>
      <c r="C15" s="109" t="s">
        <v>64</v>
      </c>
      <c r="D15" s="4">
        <v>400</v>
      </c>
      <c r="E15" s="108" t="s">
        <v>7</v>
      </c>
      <c r="F15" s="1"/>
      <c r="G15" s="1"/>
      <c r="H15" s="14"/>
      <c r="I15" s="14"/>
    </row>
    <row r="16" spans="1:9" ht="15.75">
      <c r="A16" s="1"/>
      <c r="B16" s="108"/>
      <c r="C16" s="109"/>
      <c r="D16" s="130"/>
      <c r="E16" s="108"/>
      <c r="F16" s="1"/>
      <c r="G16" s="1"/>
      <c r="H16" s="14"/>
      <c r="I16" s="14"/>
    </row>
    <row r="17" spans="1:9" ht="15.75">
      <c r="A17" s="1"/>
      <c r="B17" s="108"/>
      <c r="C17" s="109"/>
      <c r="D17" s="130"/>
      <c r="E17" s="108"/>
      <c r="F17" s="1"/>
      <c r="G17" s="1"/>
      <c r="H17" s="14"/>
      <c r="I17" s="14"/>
    </row>
    <row r="18" spans="1:9" ht="15.75">
      <c r="A18" s="1"/>
      <c r="B18" s="108"/>
      <c r="C18" s="109"/>
      <c r="D18" s="130"/>
      <c r="E18" s="108"/>
      <c r="F18" s="1"/>
      <c r="G18" s="1"/>
      <c r="H18" s="14"/>
      <c r="I18" s="14"/>
    </row>
    <row r="19" spans="1:9" ht="15.75">
      <c r="A19" s="1"/>
      <c r="B19" s="108"/>
      <c r="C19" s="109"/>
      <c r="D19" s="130"/>
      <c r="E19" s="108"/>
      <c r="F19" s="1"/>
      <c r="G19" s="1"/>
      <c r="H19" s="14"/>
      <c r="I19" s="14"/>
    </row>
    <row r="20" spans="1:9" ht="15.75">
      <c r="A20" s="1"/>
      <c r="B20" s="108"/>
      <c r="C20" s="109"/>
      <c r="D20" s="130"/>
      <c r="E20" s="108"/>
      <c r="F20" s="1"/>
      <c r="G20" s="1"/>
      <c r="H20" s="14"/>
      <c r="I20" s="14"/>
    </row>
    <row r="21" spans="1:9" ht="15.75">
      <c r="A21" s="1"/>
      <c r="B21" s="108" t="s">
        <v>96</v>
      </c>
      <c r="C21" s="109" t="s">
        <v>99</v>
      </c>
      <c r="D21" s="43">
        <f>D9/(1.73*D15)</f>
        <v>0.33236994219653176</v>
      </c>
      <c r="E21" s="108" t="s">
        <v>8</v>
      </c>
      <c r="F21" s="1"/>
      <c r="G21" s="1"/>
      <c r="H21" s="14"/>
      <c r="I21" s="14"/>
    </row>
    <row r="22" spans="1:9" ht="15.75">
      <c r="A22" s="1"/>
      <c r="B22" s="108" t="s">
        <v>96</v>
      </c>
      <c r="C22" s="109" t="s">
        <v>100</v>
      </c>
      <c r="D22" s="43">
        <f>D9/(D15/1.73)</f>
        <v>0.9947499999999999</v>
      </c>
      <c r="E22" s="108" t="s">
        <v>8</v>
      </c>
      <c r="F22" s="1"/>
      <c r="G22" s="1"/>
      <c r="H22" s="14"/>
      <c r="I22" s="14"/>
    </row>
    <row r="23" spans="1:9" ht="15.75">
      <c r="A23" s="1"/>
      <c r="B23" s="108" t="s">
        <v>76</v>
      </c>
      <c r="C23" s="109" t="s">
        <v>65</v>
      </c>
      <c r="D23" s="43">
        <f>D8*D9*D10/(56*D11*D15)</f>
        <v>0.27380952380952384</v>
      </c>
      <c r="E23" s="108" t="s">
        <v>7</v>
      </c>
      <c r="F23" s="1"/>
      <c r="G23" s="1"/>
      <c r="H23" s="14"/>
      <c r="I23" s="14"/>
    </row>
    <row r="24" spans="1:9" ht="15.75">
      <c r="A24" s="1"/>
      <c r="B24" s="108" t="s">
        <v>77</v>
      </c>
      <c r="C24" s="109" t="s">
        <v>67</v>
      </c>
      <c r="D24" s="43">
        <f>(((F8*F8)+F8)*D9*D12)/(2*56*D13*D15)</f>
        <v>1.2321428571428572</v>
      </c>
      <c r="E24" s="108" t="s">
        <v>7</v>
      </c>
      <c r="F24" s="1"/>
      <c r="G24" s="1"/>
      <c r="H24" s="14"/>
      <c r="I24" s="14"/>
    </row>
    <row r="25" spans="1:9" ht="15.75">
      <c r="A25" s="1"/>
      <c r="B25" s="2" t="s">
        <v>68</v>
      </c>
      <c r="C25" s="109" t="s">
        <v>63</v>
      </c>
      <c r="D25" s="43">
        <f>SUM(D23:D24)</f>
        <v>1.505952380952381</v>
      </c>
      <c r="E25" s="108" t="s">
        <v>7</v>
      </c>
      <c r="F25" s="1"/>
      <c r="G25" s="1"/>
      <c r="H25" s="14"/>
      <c r="I25" s="14"/>
    </row>
    <row r="26" spans="1:9" ht="15.75">
      <c r="A26" s="1"/>
      <c r="B26" s="2" t="s">
        <v>68</v>
      </c>
      <c r="C26" s="109" t="s">
        <v>69</v>
      </c>
      <c r="D26" s="43">
        <f>D25*100/400</f>
        <v>0.37648809523809523</v>
      </c>
      <c r="E26" s="108" t="s">
        <v>11</v>
      </c>
      <c r="F26" s="1"/>
      <c r="G26" s="1"/>
      <c r="H26" s="14"/>
      <c r="I26" s="14"/>
    </row>
    <row r="27" spans="1:9" ht="12.75">
      <c r="A27" s="1"/>
      <c r="B27" s="2"/>
      <c r="C27" s="1"/>
      <c r="D27" s="2"/>
      <c r="E27" s="2"/>
      <c r="F27" s="1"/>
      <c r="G27" s="1"/>
      <c r="H27" s="14"/>
      <c r="I27" s="14"/>
    </row>
    <row r="28" spans="1:9" ht="12.75">
      <c r="A28" s="1"/>
      <c r="B28" s="2"/>
      <c r="C28" s="1"/>
      <c r="D28" s="128"/>
      <c r="E28" s="108"/>
      <c r="F28" s="1"/>
      <c r="G28" s="1"/>
      <c r="H28" s="14"/>
      <c r="I28" s="14"/>
    </row>
    <row r="29" spans="1:9" ht="12.75">
      <c r="A29" s="1"/>
      <c r="B29" s="2"/>
      <c r="C29" s="1"/>
      <c r="D29" s="2"/>
      <c r="E29" s="2"/>
      <c r="F29" s="1"/>
      <c r="G29" s="1"/>
      <c r="H29" s="14"/>
      <c r="I29" s="14"/>
    </row>
    <row r="30" spans="1:9" ht="12.75">
      <c r="A30" s="1"/>
      <c r="B30" s="2"/>
      <c r="C30" s="1"/>
      <c r="D30" s="2"/>
      <c r="E30" s="2"/>
      <c r="F30" s="1"/>
      <c r="G30" s="1"/>
      <c r="H30" s="14"/>
      <c r="I30" s="14"/>
    </row>
    <row r="31" spans="1:9" ht="12.75">
      <c r="A31" s="1"/>
      <c r="B31" s="2"/>
      <c r="C31" s="1"/>
      <c r="D31" s="2"/>
      <c r="E31" s="2"/>
      <c r="F31" s="1"/>
      <c r="G31" s="1"/>
      <c r="H31" s="14"/>
      <c r="I31" s="14"/>
    </row>
    <row r="32" spans="1:8" ht="12.75">
      <c r="A32" s="1"/>
      <c r="B32" s="2"/>
      <c r="C32" s="1"/>
      <c r="D32" s="112"/>
      <c r="E32" s="2"/>
      <c r="F32" s="1"/>
      <c r="G32" s="1"/>
      <c r="H32" s="1"/>
    </row>
    <row r="33" spans="1:8" ht="12.75">
      <c r="A33" s="1"/>
      <c r="B33" s="2"/>
      <c r="C33" s="1"/>
      <c r="D33" s="113"/>
      <c r="E33" s="2"/>
      <c r="F33" s="1"/>
      <c r="G33" s="1"/>
      <c r="H33" s="1"/>
    </row>
    <row r="34" spans="1:8" ht="12.75">
      <c r="A34" s="1"/>
      <c r="B34" s="2"/>
      <c r="C34" s="1"/>
      <c r="D34" s="2"/>
      <c r="E34" s="2"/>
      <c r="F34" s="1"/>
      <c r="G34" s="1"/>
      <c r="H34" s="1"/>
    </row>
    <row r="35" spans="1:8" ht="12.75">
      <c r="A35" s="1"/>
      <c r="B35" s="2"/>
      <c r="C35" s="1"/>
      <c r="D35" s="2"/>
      <c r="E35" s="2"/>
      <c r="F35" s="1"/>
      <c r="G35" s="1"/>
      <c r="H35" s="1"/>
    </row>
    <row r="36" spans="1:8" ht="17.25">
      <c r="A36" s="1"/>
      <c r="B36" s="2"/>
      <c r="C36" s="139" t="s">
        <v>97</v>
      </c>
      <c r="D36" s="2"/>
      <c r="E36" s="2"/>
      <c r="F36" s="1"/>
      <c r="G36" s="1"/>
      <c r="H36" s="1"/>
    </row>
    <row r="37" spans="1:8" ht="13.5" thickBot="1">
      <c r="A37" s="1"/>
      <c r="B37" s="2"/>
      <c r="C37" s="1"/>
      <c r="D37" s="2"/>
      <c r="E37" s="2"/>
      <c r="F37" s="1"/>
      <c r="G37" s="1"/>
      <c r="H37" s="1"/>
    </row>
    <row r="38" spans="1:8" ht="15.75" thickBot="1">
      <c r="A38" s="1"/>
      <c r="B38" s="2" t="s">
        <v>43</v>
      </c>
      <c r="C38" s="1" t="s">
        <v>93</v>
      </c>
      <c r="D38" s="4">
        <v>880</v>
      </c>
      <c r="E38" s="133">
        <f>D38/(D42*D13)</f>
        <v>10.476190476190476</v>
      </c>
      <c r="F38" s="1"/>
      <c r="G38" s="1"/>
      <c r="H38" s="131" t="s">
        <v>92</v>
      </c>
    </row>
    <row r="39" spans="1:9" ht="15">
      <c r="A39" s="1"/>
      <c r="B39" s="135" t="s">
        <v>94</v>
      </c>
      <c r="C39" s="1" t="s">
        <v>95</v>
      </c>
      <c r="D39" s="129">
        <v>1</v>
      </c>
      <c r="E39" s="134">
        <f>D39*E38</f>
        <v>10.476190476190476</v>
      </c>
      <c r="F39" s="1"/>
      <c r="G39" s="1"/>
      <c r="H39" s="131" t="s">
        <v>7</v>
      </c>
      <c r="I39" s="142"/>
    </row>
    <row r="40" spans="1:8" ht="12.75">
      <c r="A40" s="1"/>
      <c r="B40" s="2"/>
      <c r="C40" s="1"/>
      <c r="D40" s="2"/>
      <c r="E40" s="2"/>
      <c r="F40" s="1"/>
      <c r="G40" s="1"/>
      <c r="H40" s="1"/>
    </row>
    <row r="41" spans="1:8" ht="12.75">
      <c r="A41" s="1"/>
      <c r="B41" s="2" t="s">
        <v>88</v>
      </c>
      <c r="C41" s="1" t="s">
        <v>86</v>
      </c>
      <c r="D41" s="132">
        <f>1/D42</f>
        <v>0.017857142857142856</v>
      </c>
      <c r="E41" s="2"/>
      <c r="F41" s="1"/>
      <c r="G41" s="1"/>
      <c r="H41" s="131" t="s">
        <v>91</v>
      </c>
    </row>
    <row r="42" spans="1:8" ht="12.75">
      <c r="A42" s="1"/>
      <c r="B42" s="2" t="s">
        <v>89</v>
      </c>
      <c r="C42" s="1" t="s">
        <v>87</v>
      </c>
      <c r="D42" s="2">
        <v>56</v>
      </c>
      <c r="E42" s="2"/>
      <c r="F42" s="1"/>
      <c r="G42" s="1"/>
      <c r="H42" s="131" t="s">
        <v>90</v>
      </c>
    </row>
    <row r="43" spans="1:8" ht="12.75">
      <c r="A43" s="1"/>
      <c r="B43" s="2"/>
      <c r="C43" s="1"/>
      <c r="D43" s="2"/>
      <c r="E43" s="2"/>
      <c r="F43" s="1"/>
      <c r="G43" s="1"/>
      <c r="H43" s="131"/>
    </row>
    <row r="44" spans="1:8" ht="12.75">
      <c r="A44" s="1"/>
      <c r="B44" s="2"/>
      <c r="C44" s="1"/>
      <c r="D44" s="2"/>
      <c r="E44" s="2"/>
      <c r="F44" s="1"/>
      <c r="G44" s="1"/>
      <c r="H44" s="131"/>
    </row>
    <row r="45" spans="1:8" ht="12.75">
      <c r="A45" s="1"/>
      <c r="B45" s="2"/>
      <c r="C45" s="1"/>
      <c r="D45" s="2"/>
      <c r="E45" s="2"/>
      <c r="F45" s="1"/>
      <c r="G45" s="1"/>
      <c r="H45" s="131"/>
    </row>
    <row r="46" spans="1:8" ht="12.75">
      <c r="A46" s="1"/>
      <c r="B46" s="2"/>
      <c r="C46" s="1"/>
      <c r="D46" s="2"/>
      <c r="E46" s="2"/>
      <c r="F46" s="1"/>
      <c r="G46" s="1"/>
      <c r="H46" s="131"/>
    </row>
    <row r="47" spans="1:8" ht="12.75">
      <c r="A47" s="1"/>
      <c r="B47" s="2"/>
      <c r="C47" s="1"/>
      <c r="D47" s="2"/>
      <c r="E47" s="2"/>
      <c r="F47" s="1"/>
      <c r="G47" s="1"/>
      <c r="H47" s="131"/>
    </row>
    <row r="48" spans="1:8" ht="12.75">
      <c r="A48" s="1"/>
      <c r="B48" s="2"/>
      <c r="C48" s="1"/>
      <c r="D48" s="2"/>
      <c r="E48" s="2"/>
      <c r="F48" s="1"/>
      <c r="G48" s="1"/>
      <c r="H48" s="131"/>
    </row>
    <row r="49" spans="1:8" ht="12.75">
      <c r="A49" s="1"/>
      <c r="B49" s="2"/>
      <c r="C49" s="1"/>
      <c r="D49" s="2"/>
      <c r="E49" s="2"/>
      <c r="F49" s="1"/>
      <c r="G49" s="1"/>
      <c r="H49" s="131"/>
    </row>
    <row r="50" spans="1:8" ht="18.75" customHeight="1">
      <c r="A50" s="1"/>
      <c r="B50" s="2"/>
      <c r="C50" s="1"/>
      <c r="D50" s="2"/>
      <c r="E50" s="2"/>
      <c r="F50" s="1"/>
      <c r="G50" s="1"/>
      <c r="H50" s="1"/>
    </row>
    <row r="51" spans="1:28" s="1" customFormat="1" ht="4.5" customHeight="1">
      <c r="A51" s="154"/>
      <c r="B51" s="157"/>
      <c r="C51" s="158"/>
      <c r="D51" s="159"/>
      <c r="E51" s="159"/>
      <c r="F51" s="159"/>
      <c r="G51" s="159"/>
      <c r="H51" s="163"/>
      <c r="AB51" s="45"/>
    </row>
    <row r="52" spans="1:28" s="1" customFormat="1" ht="15.75" thickBot="1">
      <c r="A52" s="155"/>
      <c r="B52" s="160" t="s">
        <v>23</v>
      </c>
      <c r="C52" s="146"/>
      <c r="D52" s="146"/>
      <c r="E52" s="146"/>
      <c r="F52" s="146"/>
      <c r="G52" s="146"/>
      <c r="H52" s="164"/>
      <c r="AB52" s="45"/>
    </row>
    <row r="53" spans="1:28" s="1" customFormat="1" ht="19.5" customHeight="1" thickBot="1">
      <c r="A53" s="155"/>
      <c r="B53" s="60">
        <v>125</v>
      </c>
      <c r="C53" s="147" t="s">
        <v>83</v>
      </c>
      <c r="D53" s="148"/>
      <c r="E53" s="148"/>
      <c r="F53" s="149"/>
      <c r="G53" s="150"/>
      <c r="H53" s="165"/>
      <c r="AB53" s="45"/>
    </row>
    <row r="54" spans="1:28" s="1" customFormat="1" ht="12.75">
      <c r="A54" s="155"/>
      <c r="B54" s="61">
        <v>33</v>
      </c>
      <c r="C54" s="147" t="s">
        <v>84</v>
      </c>
      <c r="D54" s="148"/>
      <c r="E54" s="148"/>
      <c r="F54" s="151"/>
      <c r="G54" s="150"/>
      <c r="H54" s="165"/>
      <c r="AB54" s="45"/>
    </row>
    <row r="55" spans="1:28" s="1" customFormat="1" ht="15">
      <c r="A55" s="155"/>
      <c r="B55" s="62">
        <v>54.190751445086704</v>
      </c>
      <c r="C55" s="147" t="s">
        <v>85</v>
      </c>
      <c r="D55" s="148"/>
      <c r="E55" s="148"/>
      <c r="F55" s="149"/>
      <c r="G55" s="150"/>
      <c r="H55" s="165"/>
      <c r="AB55" s="45"/>
    </row>
    <row r="56" spans="1:28" s="1" customFormat="1" ht="12.75">
      <c r="A56" s="156"/>
      <c r="B56" s="162"/>
      <c r="C56" s="152"/>
      <c r="D56" s="152"/>
      <c r="E56" s="153"/>
      <c r="F56" s="153"/>
      <c r="G56" s="153"/>
      <c r="H56" s="166"/>
      <c r="AB56" s="45"/>
    </row>
    <row r="57" spans="4:28" s="1" customFormat="1" ht="5.25" customHeight="1">
      <c r="D57" s="2"/>
      <c r="E57" s="2"/>
      <c r="F57" s="2"/>
      <c r="G57" s="2"/>
      <c r="H57" s="2"/>
      <c r="AB57" s="45"/>
    </row>
    <row r="58" spans="1:8" ht="12.75">
      <c r="A58" s="1"/>
      <c r="B58" s="2"/>
      <c r="C58" s="14"/>
      <c r="D58" s="2"/>
      <c r="E58" s="2"/>
      <c r="F58" s="1"/>
      <c r="G58" s="1"/>
      <c r="H58" s="1"/>
    </row>
    <row r="59" spans="1:8" ht="12.75">
      <c r="A59" s="1"/>
      <c r="B59" s="2"/>
      <c r="C59" s="1"/>
      <c r="D59" s="2"/>
      <c r="E59" s="2"/>
      <c r="F59" s="1"/>
      <c r="G59" s="1"/>
      <c r="H59" s="1"/>
    </row>
    <row r="60" spans="1:8" ht="12.75">
      <c r="A60" s="1"/>
      <c r="B60" s="2"/>
      <c r="C60" s="1"/>
      <c r="D60" s="2"/>
      <c r="E60" s="2"/>
      <c r="F60" s="1"/>
      <c r="G60" s="1"/>
      <c r="H60" s="1"/>
    </row>
    <row r="61" spans="4:8" ht="12.75">
      <c r="D61" s="2"/>
      <c r="E61" s="2"/>
      <c r="F61" s="1"/>
      <c r="G61" s="1"/>
      <c r="H61" s="1"/>
    </row>
  </sheetData>
  <sheetProtection password="CCCC" sheet="1" objects="1" scenarios="1"/>
  <conditionalFormatting sqref="B8:C13 E8:F13 D9:D13">
    <cfRule type="cellIs" priority="1" dxfId="2" operator="equal" stopIfTrue="1">
      <formula>1</formula>
    </cfRule>
  </conditionalFormatting>
  <conditionalFormatting sqref="D8">
    <cfRule type="cellIs" priority="2" dxfId="3" operator="lessThan" stopIfTrue="1">
      <formula>2</formula>
    </cfRule>
  </conditionalFormatting>
  <printOptions/>
  <pageMargins left="0.87" right="0.24" top="0.8" bottom="0.43" header="0.56" footer="0.17"/>
  <pageSetup horizontalDpi="600" verticalDpi="600" orientation="portrait" paperSize="9" r:id="rId4"/>
  <headerFooter alignWithMargins="0">
    <oddFooter>&amp;L    Stand: 4.11.2011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HUP7</cp:lastModifiedBy>
  <cp:lastPrinted>2011-11-04T08:02:53Z</cp:lastPrinted>
  <dcterms:created xsi:type="dcterms:W3CDTF">2006-10-27T06:21:25Z</dcterms:created>
  <dcterms:modified xsi:type="dcterms:W3CDTF">2020-03-10T16:06:07Z</dcterms:modified>
  <cp:category/>
  <cp:version/>
  <cp:contentType/>
  <cp:contentStatus/>
</cp:coreProperties>
</file>